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10 - Transfert\2017\"/>
    </mc:Choice>
  </mc:AlternateContent>
  <bookViews>
    <workbookView xWindow="0" yWindow="465" windowWidth="25605" windowHeight="14280" tabRatio="264" firstSheet="4" activeTab="4"/>
  </bookViews>
  <sheets>
    <sheet name="Calendrier" sheetId="1" state="hidden" r:id="rId1"/>
    <sheet name="Barême" sheetId="2" state="hidden" r:id="rId2"/>
    <sheet name="Feuil1" sheetId="5" state="hidden" r:id="rId3"/>
    <sheet name="Coureurs 2015" sheetId="4" state="hidden" r:id="rId4"/>
    <sheet name="Calendrier JT 2017" sheetId="7" r:id="rId5"/>
  </sheets>
  <definedNames>
    <definedName name="_xlnm._FilterDatabase" localSheetId="0" hidden="1">Calendrier!$A$2:$BZ$225</definedName>
    <definedName name="_xlnm._FilterDatabase" localSheetId="4" hidden="1">'Calendrier JT 2017'!$A$2:$E$2</definedName>
    <definedName name="_xlnm._FilterDatabase" localSheetId="3" hidden="1">'Coureurs 2015'!$A$2:$CY$204</definedName>
  </definedNames>
  <calcPr calcId="162913" concurrentCalc="0"/>
</workbook>
</file>

<file path=xl/calcChain.xml><?xml version="1.0" encoding="utf-8"?>
<calcChain xmlns="http://schemas.openxmlformats.org/spreadsheetml/2006/main">
  <c r="K192" i="1" l="1"/>
  <c r="G192" i="1"/>
  <c r="AM6" i="1"/>
  <c r="AF6" i="1"/>
  <c r="AE6" i="1"/>
  <c r="AD6" i="1"/>
  <c r="K6" i="1"/>
  <c r="K182" i="1"/>
  <c r="G182" i="1"/>
  <c r="AM82" i="1"/>
  <c r="AF82" i="1"/>
  <c r="AE82" i="1"/>
  <c r="AD82" i="1"/>
  <c r="K82" i="1"/>
  <c r="G82" i="1"/>
  <c r="I82" i="1"/>
  <c r="K157" i="1"/>
  <c r="G157" i="1"/>
  <c r="K137" i="1"/>
  <c r="G137" i="1"/>
  <c r="K202" i="1"/>
  <c r="G202" i="1"/>
  <c r="AM16" i="1"/>
  <c r="AF16" i="1"/>
  <c r="AE16" i="1"/>
  <c r="AD16" i="1"/>
  <c r="K16" i="1"/>
  <c r="AM15" i="1"/>
  <c r="AF15" i="1"/>
  <c r="AE15" i="1"/>
  <c r="AD15" i="1"/>
  <c r="K15" i="1"/>
  <c r="AM14" i="1"/>
  <c r="AF14" i="1"/>
  <c r="AE14" i="1"/>
  <c r="AD14" i="1"/>
  <c r="K14" i="1"/>
  <c r="AM13" i="1"/>
  <c r="AF13" i="1"/>
  <c r="AE13" i="1"/>
  <c r="AD13" i="1"/>
  <c r="K13" i="1"/>
  <c r="AM12" i="1"/>
  <c r="AF12" i="1"/>
  <c r="AE12" i="1"/>
  <c r="AD12" i="1"/>
  <c r="K12" i="1"/>
  <c r="K117" i="1"/>
  <c r="G117" i="1"/>
  <c r="AM11" i="1"/>
  <c r="AF11" i="1"/>
  <c r="AE11" i="1"/>
  <c r="AD11" i="1"/>
  <c r="K11" i="1"/>
  <c r="AM10" i="1"/>
  <c r="AF10" i="1"/>
  <c r="AE10" i="1"/>
  <c r="AD10" i="1"/>
  <c r="K10" i="1"/>
  <c r="AM9" i="1"/>
  <c r="AF9" i="1"/>
  <c r="AE9" i="1"/>
  <c r="AD9" i="1"/>
  <c r="K9" i="1"/>
  <c r="AM8" i="1"/>
  <c r="AF8" i="1"/>
  <c r="AE8" i="1"/>
  <c r="AD8" i="1"/>
  <c r="K8" i="1"/>
  <c r="AM7" i="1"/>
  <c r="AF7" i="1"/>
  <c r="AE7" i="1"/>
  <c r="AD7" i="1"/>
  <c r="K7" i="1"/>
  <c r="AM5" i="1"/>
  <c r="AF5" i="1"/>
  <c r="AE5" i="1"/>
  <c r="AD5" i="1"/>
  <c r="K5" i="1"/>
  <c r="K89" i="1"/>
  <c r="G89" i="1"/>
  <c r="AM4" i="1"/>
  <c r="AF4" i="1"/>
  <c r="AE4" i="1"/>
  <c r="AD4" i="1"/>
  <c r="K4" i="1"/>
  <c r="K51" i="1"/>
  <c r="G51" i="1"/>
  <c r="K49" i="1"/>
  <c r="G49" i="1"/>
  <c r="AM3" i="1"/>
  <c r="AF3" i="1"/>
  <c r="AE3" i="1"/>
  <c r="AD3" i="1"/>
  <c r="K3" i="1"/>
  <c r="AF181" i="1"/>
  <c r="AD181" i="1"/>
  <c r="K181" i="1"/>
  <c r="G181" i="1"/>
  <c r="K145" i="1"/>
  <c r="G145" i="1"/>
  <c r="K95" i="1"/>
  <c r="G95" i="1"/>
  <c r="K122" i="1"/>
  <c r="G122" i="1"/>
  <c r="K150" i="1"/>
  <c r="G150" i="1"/>
  <c r="K47" i="1"/>
  <c r="G47" i="1"/>
  <c r="K50" i="1"/>
  <c r="G50" i="1"/>
  <c r="K58" i="1"/>
  <c r="G58" i="1"/>
  <c r="K120" i="1"/>
  <c r="G120" i="1"/>
  <c r="K124" i="1"/>
  <c r="G124" i="1"/>
  <c r="AD94" i="1"/>
  <c r="AD173" i="1"/>
  <c r="AD192" i="1"/>
  <c r="AD217" i="1"/>
  <c r="K198" i="1"/>
  <c r="G198" i="1"/>
  <c r="K134" i="1"/>
  <c r="G134" i="1"/>
  <c r="K138" i="1"/>
  <c r="G138" i="1"/>
  <c r="K132" i="1"/>
  <c r="G132" i="1"/>
  <c r="K175" i="1"/>
  <c r="G175" i="1"/>
  <c r="K191" i="1"/>
  <c r="G191" i="1"/>
  <c r="K111" i="1"/>
  <c r="G111" i="1"/>
  <c r="K100" i="1"/>
  <c r="G100" i="1"/>
  <c r="K114" i="1"/>
  <c r="G114" i="1"/>
  <c r="K143" i="1"/>
  <c r="G143" i="1"/>
  <c r="K197" i="1"/>
  <c r="G197" i="1"/>
  <c r="K180" i="1"/>
  <c r="G180" i="1"/>
  <c r="F59" i="1"/>
  <c r="K144" i="1"/>
  <c r="G144" i="1"/>
  <c r="K177" i="1"/>
  <c r="G177" i="1"/>
  <c r="K88" i="1"/>
  <c r="G88" i="1"/>
  <c r="K155" i="1"/>
  <c r="G155" i="1"/>
  <c r="K169" i="1"/>
  <c r="G169" i="1"/>
  <c r="K99" i="1"/>
  <c r="G99" i="1"/>
  <c r="K174" i="1"/>
  <c r="G174" i="1"/>
  <c r="I223" i="1"/>
  <c r="K223" i="1"/>
  <c r="AD223" i="1"/>
  <c r="K168" i="1"/>
  <c r="G168" i="1"/>
  <c r="AD168" i="1"/>
  <c r="K126" i="1"/>
  <c r="G126" i="1"/>
  <c r="K148" i="1"/>
  <c r="G148" i="1"/>
  <c r="AD148" i="1"/>
  <c r="K170" i="1"/>
  <c r="G170" i="1"/>
  <c r="K164" i="1"/>
  <c r="G164" i="1"/>
  <c r="K194" i="1"/>
  <c r="G194" i="1"/>
  <c r="K162" i="1"/>
  <c r="G162" i="1"/>
  <c r="K121" i="1"/>
  <c r="G121" i="1"/>
  <c r="K156" i="1"/>
  <c r="G156" i="1"/>
  <c r="K186" i="1"/>
  <c r="G186" i="1"/>
  <c r="K45" i="1"/>
  <c r="G45" i="1"/>
  <c r="K42" i="1"/>
  <c r="G42" i="1"/>
  <c r="K29" i="1"/>
  <c r="G29" i="1"/>
  <c r="K184" i="1"/>
  <c r="G184" i="1"/>
  <c r="K112" i="1"/>
  <c r="G112" i="1"/>
  <c r="K127" i="1"/>
  <c r="G127" i="1"/>
  <c r="K118" i="1"/>
  <c r="G118" i="1"/>
  <c r="K105" i="1"/>
  <c r="G105" i="1"/>
  <c r="K178" i="1"/>
  <c r="G178" i="1"/>
  <c r="K139" i="1"/>
  <c r="G139" i="1"/>
  <c r="K196" i="1"/>
  <c r="G196" i="1"/>
  <c r="K142" i="1"/>
  <c r="G142" i="1"/>
  <c r="K163" i="1"/>
  <c r="G163" i="1"/>
  <c r="K200" i="1"/>
  <c r="G200" i="1"/>
  <c r="I200" i="1"/>
  <c r="K190" i="1"/>
  <c r="G190" i="1"/>
  <c r="K154" i="1"/>
  <c r="G154" i="1"/>
  <c r="K140" i="1"/>
  <c r="G140" i="1"/>
  <c r="K195" i="1"/>
  <c r="G195" i="1"/>
  <c r="K135" i="1"/>
  <c r="G135" i="1"/>
  <c r="K173" i="1"/>
  <c r="G173" i="1"/>
  <c r="K217" i="1"/>
  <c r="K199" i="1"/>
  <c r="G199" i="1"/>
  <c r="I148" i="1"/>
  <c r="K131" i="1"/>
  <c r="G131" i="1"/>
  <c r="I131" i="1"/>
  <c r="K57" i="1"/>
  <c r="G57" i="1"/>
  <c r="K62" i="1"/>
  <c r="G62" i="1"/>
  <c r="K94" i="1"/>
  <c r="K69" i="1"/>
  <c r="G69" i="1"/>
  <c r="K18" i="1"/>
  <c r="G18" i="1"/>
  <c r="K218" i="1"/>
  <c r="K128" i="1"/>
  <c r="G128" i="1"/>
  <c r="K55" i="1"/>
  <c r="G55" i="1"/>
  <c r="K101" i="1"/>
  <c r="G101" i="1"/>
  <c r="K83" i="1"/>
  <c r="G83" i="1"/>
  <c r="K60" i="1"/>
  <c r="G60" i="1"/>
  <c r="K75" i="1"/>
  <c r="G75" i="1"/>
  <c r="K65" i="1"/>
  <c r="G65" i="1"/>
  <c r="K39" i="1"/>
  <c r="G39" i="1"/>
  <c r="K84" i="1"/>
  <c r="G84" i="1"/>
  <c r="K32" i="1"/>
  <c r="G32" i="1"/>
  <c r="K28" i="1"/>
  <c r="G28" i="1"/>
  <c r="K19" i="1"/>
  <c r="G19" i="1"/>
  <c r="K40" i="1"/>
  <c r="G40" i="1"/>
  <c r="K64" i="1"/>
  <c r="G64" i="1"/>
  <c r="K66" i="1"/>
  <c r="G66" i="1"/>
  <c r="K59" i="1"/>
  <c r="G59" i="1"/>
  <c r="K72" i="1"/>
  <c r="G72" i="1"/>
  <c r="K78" i="1"/>
  <c r="G78" i="1"/>
  <c r="K34" i="1"/>
  <c r="G34" i="1"/>
  <c r="K113" i="1"/>
  <c r="G113" i="1"/>
  <c r="K123" i="1"/>
  <c r="G123" i="1"/>
  <c r="K76" i="1"/>
  <c r="G76" i="1"/>
  <c r="K43" i="1"/>
  <c r="G43" i="1"/>
  <c r="K17" i="1"/>
  <c r="G17" i="1"/>
  <c r="K38" i="1"/>
  <c r="G38" i="1"/>
  <c r="K71" i="1"/>
  <c r="G71" i="1"/>
  <c r="K96" i="1"/>
  <c r="G96" i="1"/>
  <c r="K103" i="1"/>
  <c r="G103" i="1"/>
  <c r="K26" i="1"/>
  <c r="G26" i="1"/>
  <c r="K208" i="1"/>
  <c r="K209" i="1"/>
  <c r="K225" i="1"/>
  <c r="K215" i="1"/>
  <c r="K210" i="1"/>
  <c r="K211" i="1"/>
  <c r="K221" i="1"/>
  <c r="G94" i="1"/>
  <c r="K37" i="1"/>
  <c r="G37" i="1"/>
  <c r="K70" i="1"/>
  <c r="G70" i="1"/>
  <c r="K68" i="1"/>
  <c r="G68" i="1"/>
  <c r="K27" i="1"/>
  <c r="G27" i="1"/>
  <c r="K23" i="1"/>
  <c r="G23" i="1"/>
  <c r="K31" i="1"/>
  <c r="G31" i="1"/>
  <c r="K36" i="1"/>
  <c r="G36" i="1"/>
  <c r="K41" i="1"/>
  <c r="G41" i="1"/>
  <c r="K48" i="1"/>
  <c r="G48" i="1"/>
  <c r="K33" i="1"/>
  <c r="G33" i="1"/>
  <c r="K25" i="1"/>
  <c r="G25" i="1"/>
  <c r="K24" i="1"/>
  <c r="G24" i="1"/>
  <c r="K44" i="1"/>
  <c r="G44" i="1"/>
  <c r="K52" i="1"/>
  <c r="G52" i="1"/>
  <c r="K67" i="1"/>
  <c r="G67" i="1"/>
  <c r="K203" i="1"/>
  <c r="G203" i="1"/>
  <c r="AD203" i="1"/>
  <c r="K201" i="1"/>
  <c r="G201" i="1"/>
  <c r="AD201" i="1"/>
  <c r="K129" i="1"/>
  <c r="G129" i="1"/>
  <c r="K188" i="1"/>
  <c r="G188" i="1"/>
  <c r="K21" i="1"/>
  <c r="G21" i="1"/>
  <c r="K187" i="1"/>
  <c r="G187" i="1"/>
  <c r="K102" i="1"/>
  <c r="G102" i="1"/>
  <c r="K185" i="1"/>
  <c r="G185" i="1"/>
  <c r="AD109" i="1"/>
  <c r="K109" i="1"/>
  <c r="G109" i="1"/>
  <c r="K159" i="1"/>
  <c r="G159" i="1"/>
  <c r="K20" i="1"/>
  <c r="G20" i="1"/>
  <c r="K151" i="1"/>
  <c r="G151" i="1"/>
  <c r="K92" i="1"/>
  <c r="G92" i="1"/>
  <c r="K176" i="1"/>
  <c r="G176" i="1"/>
  <c r="K160" i="1"/>
  <c r="G160" i="1"/>
  <c r="K167" i="1"/>
  <c r="G167" i="1"/>
  <c r="K179" i="1"/>
  <c r="G179" i="1"/>
  <c r="K110" i="1"/>
  <c r="G110" i="1"/>
  <c r="K56" i="1"/>
  <c r="G56" i="1"/>
  <c r="K183" i="1"/>
  <c r="G183" i="1"/>
  <c r="K35" i="1"/>
  <c r="G35" i="1"/>
  <c r="K54" i="1"/>
  <c r="G54" i="1"/>
  <c r="K107" i="1"/>
  <c r="G107" i="1"/>
  <c r="K165" i="1"/>
  <c r="G165" i="1"/>
  <c r="K146" i="1"/>
  <c r="G146" i="1"/>
  <c r="K30" i="1"/>
  <c r="G30" i="1"/>
  <c r="K136" i="1"/>
  <c r="G136" i="1"/>
  <c r="K119" i="1"/>
  <c r="G119" i="1"/>
  <c r="K147" i="1"/>
  <c r="G147" i="1"/>
  <c r="K61" i="1"/>
  <c r="G61" i="1"/>
  <c r="K86" i="1"/>
  <c r="G86" i="1"/>
  <c r="K149" i="1"/>
  <c r="G149" i="1"/>
  <c r="K22" i="1"/>
  <c r="G22" i="1"/>
  <c r="K133" i="1"/>
  <c r="G133" i="1"/>
  <c r="K97" i="1"/>
  <c r="G97" i="1"/>
  <c r="K74" i="1"/>
  <c r="G74" i="1"/>
  <c r="K80" i="1"/>
  <c r="G80" i="1"/>
  <c r="I80" i="1"/>
  <c r="I189" i="1"/>
  <c r="I45" i="1"/>
  <c r="K90" i="1"/>
  <c r="G90" i="1"/>
  <c r="I90" i="1"/>
  <c r="K79" i="1"/>
  <c r="G79" i="1"/>
  <c r="I79" i="1"/>
  <c r="K91" i="1"/>
  <c r="G91" i="1"/>
  <c r="I91" i="1"/>
  <c r="K81" i="1"/>
  <c r="G81" i="1"/>
  <c r="I81" i="1"/>
  <c r="I125" i="1"/>
  <c r="I67" i="1"/>
  <c r="K63" i="1"/>
  <c r="G63" i="1"/>
  <c r="I63" i="1"/>
  <c r="I115" i="1"/>
  <c r="I166" i="1"/>
  <c r="K73" i="1"/>
  <c r="G73" i="1"/>
  <c r="I73" i="1"/>
  <c r="I172" i="1"/>
  <c r="I52" i="1"/>
  <c r="K158" i="1"/>
  <c r="G158" i="1"/>
  <c r="I158" i="1"/>
  <c r="I98" i="1"/>
  <c r="I87" i="1"/>
  <c r="I108" i="1"/>
  <c r="I51" i="1"/>
  <c r="I49" i="1"/>
  <c r="K46" i="1"/>
  <c r="G46" i="1"/>
  <c r="I46" i="1"/>
  <c r="I104" i="1"/>
  <c r="K141" i="1"/>
  <c r="G141" i="1"/>
  <c r="I141" i="1"/>
  <c r="I62" i="1"/>
  <c r="I44" i="1"/>
  <c r="I74" i="1"/>
  <c r="K53" i="1"/>
  <c r="G53" i="1"/>
  <c r="I53" i="1"/>
  <c r="I77" i="1"/>
  <c r="I116" i="1"/>
  <c r="I97" i="1"/>
  <c r="I106" i="1"/>
  <c r="I42" i="1"/>
  <c r="I89" i="1"/>
  <c r="I193" i="1"/>
  <c r="I24" i="1"/>
  <c r="I130" i="1"/>
  <c r="I25" i="1"/>
  <c r="I161" i="1"/>
  <c r="K93" i="1"/>
  <c r="G93" i="1"/>
  <c r="I93" i="1"/>
  <c r="K85" i="1"/>
  <c r="G85" i="1"/>
  <c r="I85" i="1"/>
  <c r="I133" i="1"/>
  <c r="I22" i="1"/>
  <c r="K171" i="1"/>
  <c r="G171" i="1"/>
  <c r="I171" i="1"/>
  <c r="I153" i="1"/>
  <c r="I33" i="1"/>
  <c r="I48" i="1"/>
  <c r="I149" i="1"/>
  <c r="I41" i="1"/>
  <c r="I86" i="1"/>
  <c r="I36" i="1"/>
  <c r="I61" i="1"/>
  <c r="I147" i="1"/>
  <c r="I119" i="1"/>
  <c r="I136" i="1"/>
  <c r="I30" i="1"/>
  <c r="I146" i="1"/>
  <c r="I165" i="1"/>
  <c r="I31" i="1"/>
  <c r="I107" i="1"/>
  <c r="I54" i="1"/>
  <c r="I35" i="1"/>
  <c r="B100" i="4"/>
  <c r="AM170" i="1"/>
  <c r="AF170" i="1"/>
  <c r="AE170" i="1"/>
  <c r="AD170" i="1"/>
  <c r="I170" i="1"/>
  <c r="C140" i="4"/>
  <c r="B140" i="4"/>
  <c r="I127" i="1"/>
  <c r="AD127" i="1"/>
  <c r="AE127" i="1"/>
  <c r="AF127" i="1"/>
  <c r="AM127" i="1"/>
  <c r="K216" i="1"/>
  <c r="C153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K130" i="1"/>
  <c r="D19" i="2"/>
  <c r="D17" i="2"/>
  <c r="K189" i="1"/>
  <c r="AE90" i="1"/>
  <c r="AD90" i="1"/>
  <c r="AD80" i="1"/>
  <c r="B3" i="4"/>
  <c r="B5" i="4"/>
  <c r="B4" i="4"/>
  <c r="AD141" i="1"/>
  <c r="AD158" i="1"/>
  <c r="AF73" i="1"/>
  <c r="AE73" i="1"/>
  <c r="AD73" i="1"/>
  <c r="AD62" i="1"/>
  <c r="AF212" i="1"/>
  <c r="AE212" i="1"/>
  <c r="AE202" i="1"/>
  <c r="AF202" i="1"/>
  <c r="C183" i="4"/>
  <c r="B183" i="4"/>
  <c r="K87" i="1"/>
  <c r="AD202" i="1"/>
  <c r="AD72" i="1"/>
  <c r="AF58" i="1"/>
  <c r="AD58" i="1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2" i="4"/>
  <c r="B181" i="4"/>
  <c r="B180" i="4"/>
  <c r="B179" i="4"/>
  <c r="B178" i="4"/>
  <c r="B177" i="4"/>
  <c r="B176" i="4"/>
  <c r="B175" i="4"/>
  <c r="B174" i="4"/>
  <c r="B173" i="4"/>
  <c r="B172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39" i="4"/>
  <c r="B138" i="4"/>
  <c r="B137" i="4"/>
  <c r="B136" i="4"/>
  <c r="B135" i="4"/>
  <c r="B134" i="4"/>
  <c r="B133" i="4"/>
  <c r="B132" i="4"/>
  <c r="B38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2" i="4"/>
  <c r="C181" i="4"/>
  <c r="C180" i="4"/>
  <c r="C179" i="4"/>
  <c r="C178" i="4"/>
  <c r="C177" i="4"/>
  <c r="C176" i="4"/>
  <c r="C175" i="4"/>
  <c r="C174" i="4"/>
  <c r="C173" i="4"/>
  <c r="C172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39" i="4"/>
  <c r="C138" i="4"/>
  <c r="C137" i="4"/>
  <c r="C136" i="4"/>
  <c r="C135" i="4"/>
  <c r="C134" i="4"/>
  <c r="C133" i="4"/>
  <c r="C132" i="4"/>
  <c r="C38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AD144" i="1"/>
  <c r="AF144" i="1"/>
  <c r="AD163" i="1"/>
  <c r="AD187" i="1"/>
  <c r="AD151" i="1"/>
  <c r="I151" i="1"/>
  <c r="K214" i="1"/>
  <c r="K213" i="1"/>
  <c r="K212" i="1"/>
  <c r="I202" i="1"/>
  <c r="K222" i="1"/>
  <c r="I168" i="1"/>
  <c r="K153" i="1"/>
  <c r="K193" i="1"/>
  <c r="K152" i="1"/>
  <c r="K224" i="1"/>
  <c r="K161" i="1"/>
  <c r="K106" i="1"/>
  <c r="K220" i="1"/>
  <c r="K116" i="1"/>
  <c r="K77" i="1"/>
  <c r="K104" i="1"/>
  <c r="K98" i="1"/>
  <c r="K108" i="1"/>
  <c r="K219" i="1"/>
  <c r="K172" i="1"/>
  <c r="K115" i="1"/>
  <c r="K166" i="1"/>
  <c r="K125" i="1"/>
  <c r="AE181" i="1"/>
  <c r="I199" i="1"/>
  <c r="I181" i="1"/>
  <c r="I192" i="1"/>
  <c r="I109" i="1"/>
  <c r="AD84" i="1"/>
  <c r="AE58" i="1"/>
  <c r="AE163" i="1"/>
  <c r="AF196" i="1"/>
  <c r="I203" i="1"/>
  <c r="I191" i="1"/>
  <c r="AD63" i="1"/>
  <c r="AF63" i="1"/>
  <c r="AE63" i="1"/>
  <c r="I196" i="1"/>
  <c r="I157" i="1"/>
  <c r="I178" i="1"/>
  <c r="I163" i="1"/>
  <c r="I187" i="1"/>
  <c r="AE144" i="1"/>
  <c r="I144" i="1"/>
  <c r="AF84" i="1"/>
  <c r="I72" i="1"/>
  <c r="AE72" i="1"/>
  <c r="I184" i="1"/>
  <c r="I190" i="1"/>
  <c r="I159" i="1"/>
  <c r="AD159" i="1"/>
  <c r="AF159" i="1"/>
  <c r="AE159" i="1"/>
  <c r="D15" i="2"/>
  <c r="D16" i="2"/>
  <c r="D18" i="2"/>
  <c r="D14" i="2"/>
  <c r="AD216" i="1"/>
  <c r="AF216" i="1"/>
  <c r="AE216" i="1"/>
  <c r="AD77" i="1"/>
  <c r="AF77" i="1"/>
  <c r="AE77" i="1"/>
  <c r="I58" i="1"/>
  <c r="AE84" i="1"/>
  <c r="I84" i="1"/>
  <c r="AD198" i="1"/>
  <c r="AF198" i="1"/>
  <c r="AE198" i="1"/>
  <c r="I198" i="1"/>
  <c r="AM224" i="1"/>
  <c r="AD224" i="1"/>
  <c r="AF224" i="1"/>
  <c r="AE224" i="1"/>
  <c r="I224" i="1"/>
  <c r="AE218" i="1"/>
  <c r="AE128" i="1"/>
  <c r="AE182" i="1"/>
  <c r="AE50" i="1"/>
  <c r="AE47" i="1"/>
  <c r="AE166" i="1"/>
  <c r="AE150" i="1"/>
  <c r="AE75" i="1"/>
  <c r="AE55" i="1"/>
  <c r="AE65" i="1"/>
  <c r="AE120" i="1"/>
  <c r="AE122" i="1"/>
  <c r="AE101" i="1"/>
  <c r="AE95" i="1"/>
  <c r="AE145" i="1"/>
  <c r="AE138" i="1"/>
  <c r="AE18" i="1"/>
  <c r="AE83" i="1"/>
  <c r="AE214" i="1"/>
  <c r="AE213" i="1"/>
  <c r="AE137" i="1"/>
  <c r="AE199" i="1"/>
  <c r="AE221" i="1"/>
  <c r="AE134" i="1"/>
  <c r="AE173" i="1"/>
  <c r="AE132" i="1"/>
  <c r="AE100" i="1"/>
  <c r="AE64" i="1"/>
  <c r="AE66" i="1"/>
  <c r="AE29" i="1"/>
  <c r="AE59" i="1"/>
  <c r="AE197" i="1"/>
  <c r="AE28" i="1"/>
  <c r="AE143" i="1"/>
  <c r="AE155" i="1"/>
  <c r="AE217" i="1"/>
  <c r="AE180" i="1"/>
  <c r="AE32" i="1"/>
  <c r="AE177" i="1"/>
  <c r="AE113" i="1"/>
  <c r="AE174" i="1"/>
  <c r="AE88" i="1"/>
  <c r="AE117" i="1"/>
  <c r="AE222" i="1"/>
  <c r="AE40" i="1"/>
  <c r="AE19" i="1"/>
  <c r="AE169" i="1"/>
  <c r="AE194" i="1"/>
  <c r="AE114" i="1"/>
  <c r="AE111" i="1"/>
  <c r="AE99" i="1"/>
  <c r="AE60" i="1"/>
  <c r="AE34" i="1"/>
  <c r="AE220" i="1"/>
  <c r="AE131" i="1"/>
  <c r="AE126" i="1"/>
  <c r="AE39" i="1"/>
  <c r="AE78" i="1"/>
  <c r="AE175" i="1"/>
  <c r="AE186" i="1"/>
  <c r="AE164" i="1"/>
  <c r="AE162" i="1"/>
  <c r="AE76" i="1"/>
  <c r="AE85" i="1"/>
  <c r="AE156" i="1"/>
  <c r="AE43" i="1"/>
  <c r="AE123" i="1"/>
  <c r="AE17" i="1"/>
  <c r="AE215" i="1"/>
  <c r="AE112" i="1"/>
  <c r="AE118" i="1"/>
  <c r="AE105" i="1"/>
  <c r="AE225" i="1"/>
  <c r="AE38" i="1"/>
  <c r="AE171" i="1"/>
  <c r="AE71" i="1"/>
  <c r="AE26" i="1"/>
  <c r="AE96" i="1"/>
  <c r="AE154" i="1"/>
  <c r="AE140" i="1"/>
  <c r="AE195" i="1"/>
  <c r="AE94" i="1"/>
  <c r="AE69" i="1"/>
  <c r="AE103" i="1"/>
  <c r="AE135" i="1"/>
  <c r="AE57" i="1"/>
  <c r="AE129" i="1"/>
  <c r="AE188" i="1"/>
  <c r="AE21" i="1"/>
  <c r="AE102" i="1"/>
  <c r="AE70" i="1"/>
  <c r="AE124" i="1"/>
  <c r="AE89" i="1"/>
  <c r="AE185" i="1"/>
  <c r="AE189" i="1"/>
  <c r="AE37" i="1"/>
  <c r="AE165" i="1"/>
  <c r="AE68" i="1"/>
  <c r="AE20" i="1"/>
  <c r="AE27" i="1"/>
  <c r="AE92" i="1"/>
  <c r="AE160" i="1"/>
  <c r="AE176" i="1"/>
  <c r="AE23" i="1"/>
  <c r="AE167" i="1"/>
  <c r="AE110" i="1"/>
  <c r="AE179" i="1"/>
  <c r="AE56" i="1"/>
  <c r="AE146" i="1"/>
  <c r="AE139" i="1"/>
  <c r="AE183" i="1"/>
  <c r="AE35" i="1"/>
  <c r="AE121" i="1"/>
  <c r="AE54" i="1"/>
  <c r="AE107" i="1"/>
  <c r="AE31" i="1"/>
  <c r="AE30" i="1"/>
  <c r="AE136" i="1"/>
  <c r="AE119" i="1"/>
  <c r="AE147" i="1"/>
  <c r="AE61" i="1"/>
  <c r="AE36" i="1"/>
  <c r="AE86" i="1"/>
  <c r="AE41" i="1"/>
  <c r="AE48" i="1"/>
  <c r="AE149" i="1"/>
  <c r="AE33" i="1"/>
  <c r="AE153" i="1"/>
  <c r="AE152" i="1"/>
  <c r="AE22" i="1"/>
  <c r="AE133" i="1"/>
  <c r="AE93" i="1"/>
  <c r="AE193" i="1"/>
  <c r="AE161" i="1"/>
  <c r="AE25" i="1"/>
  <c r="AE24" i="1"/>
  <c r="AE42" i="1"/>
  <c r="AE106" i="1"/>
  <c r="AE97" i="1"/>
  <c r="AE98" i="1"/>
  <c r="AE74" i="1"/>
  <c r="AE116" i="1"/>
  <c r="AE87" i="1"/>
  <c r="AE53" i="1"/>
  <c r="AE44" i="1"/>
  <c r="AE130" i="1"/>
  <c r="AE51" i="1"/>
  <c r="AE108" i="1"/>
  <c r="AE104" i="1"/>
  <c r="AE49" i="1"/>
  <c r="AE46" i="1"/>
  <c r="AE219" i="1"/>
  <c r="AE91" i="1"/>
  <c r="AE79" i="1"/>
  <c r="AE81" i="1"/>
  <c r="AE52" i="1"/>
  <c r="AE172" i="1"/>
  <c r="AE115" i="1"/>
  <c r="AE125" i="1"/>
  <c r="AE80" i="1"/>
  <c r="AE45" i="1"/>
  <c r="AF100" i="1"/>
  <c r="AD100" i="1"/>
  <c r="AF132" i="1"/>
  <c r="AD132" i="1"/>
  <c r="AF173" i="1"/>
  <c r="AF134" i="1"/>
  <c r="AD134" i="1"/>
  <c r="AF221" i="1"/>
  <c r="AD221" i="1"/>
  <c r="AF199" i="1"/>
  <c r="AD199" i="1"/>
  <c r="AF137" i="1"/>
  <c r="AD137" i="1"/>
  <c r="AF213" i="1"/>
  <c r="AD213" i="1"/>
  <c r="AF214" i="1"/>
  <c r="AD214" i="1"/>
  <c r="AF83" i="1"/>
  <c r="AD83" i="1"/>
  <c r="AF18" i="1"/>
  <c r="AD18" i="1"/>
  <c r="AF138" i="1"/>
  <c r="AD138" i="1"/>
  <c r="AF145" i="1"/>
  <c r="AD145" i="1"/>
  <c r="AF95" i="1"/>
  <c r="AD95" i="1"/>
  <c r="AF101" i="1"/>
  <c r="AD101" i="1"/>
  <c r="AF122" i="1"/>
  <c r="AD122" i="1"/>
  <c r="AF120" i="1"/>
  <c r="AD120" i="1"/>
  <c r="AF65" i="1"/>
  <c r="AD65" i="1"/>
  <c r="AF55" i="1"/>
  <c r="AD55" i="1"/>
  <c r="AF75" i="1"/>
  <c r="AD75" i="1"/>
  <c r="AF150" i="1"/>
  <c r="AD150" i="1"/>
  <c r="AF166" i="1"/>
  <c r="AD166" i="1"/>
  <c r="AF47" i="1"/>
  <c r="AD47" i="1"/>
  <c r="AF50" i="1"/>
  <c r="AD50" i="1"/>
  <c r="AF182" i="1"/>
  <c r="AD182" i="1"/>
  <c r="AF128" i="1"/>
  <c r="AD128" i="1"/>
  <c r="AF218" i="1"/>
  <c r="AD218" i="1"/>
  <c r="I217" i="1"/>
  <c r="I135" i="1"/>
  <c r="AD193" i="1"/>
  <c r="AF193" i="1"/>
  <c r="AF217" i="1"/>
  <c r="AD103" i="1"/>
  <c r="AF103" i="1"/>
  <c r="AD135" i="1"/>
  <c r="AF135" i="1"/>
  <c r="I197" i="1"/>
  <c r="AD197" i="1"/>
  <c r="AF197" i="1"/>
  <c r="I103" i="1"/>
  <c r="AF46" i="1"/>
  <c r="AD46" i="1"/>
  <c r="AF49" i="1"/>
  <c r="AD49" i="1"/>
  <c r="AF108" i="1"/>
  <c r="AD108" i="1"/>
  <c r="AF104" i="1"/>
  <c r="AD104" i="1"/>
  <c r="AF51" i="1"/>
  <c r="AD51" i="1"/>
  <c r="AD124" i="1"/>
  <c r="AF124" i="1"/>
  <c r="AD64" i="1"/>
  <c r="AF64" i="1"/>
  <c r="AD66" i="1"/>
  <c r="AF66" i="1"/>
  <c r="AD29" i="1"/>
  <c r="AF29" i="1"/>
  <c r="AD59" i="1"/>
  <c r="AF59" i="1"/>
  <c r="AD28" i="1"/>
  <c r="AF28" i="1"/>
  <c r="AD143" i="1"/>
  <c r="AF143" i="1"/>
  <c r="AD155" i="1"/>
  <c r="AF155" i="1"/>
  <c r="AD180" i="1"/>
  <c r="AF180" i="1"/>
  <c r="AD32" i="1"/>
  <c r="AF32" i="1"/>
  <c r="AD177" i="1"/>
  <c r="AF177" i="1"/>
  <c r="AD88" i="1"/>
  <c r="AF88" i="1"/>
  <c r="AD174" i="1"/>
  <c r="AF174" i="1"/>
  <c r="AD117" i="1"/>
  <c r="AF117" i="1"/>
  <c r="AD222" i="1"/>
  <c r="AF222" i="1"/>
  <c r="AD40" i="1"/>
  <c r="AF40" i="1"/>
  <c r="AD19" i="1"/>
  <c r="AF19" i="1"/>
  <c r="AD169" i="1"/>
  <c r="AF169" i="1"/>
  <c r="AD114" i="1"/>
  <c r="AF114" i="1"/>
  <c r="AD111" i="1"/>
  <c r="AF111" i="1"/>
  <c r="AD131" i="1"/>
  <c r="AF131" i="1"/>
  <c r="AD99" i="1"/>
  <c r="AF99" i="1"/>
  <c r="AD60" i="1"/>
  <c r="AF60" i="1"/>
  <c r="AD126" i="1"/>
  <c r="AF126" i="1"/>
  <c r="AD39" i="1"/>
  <c r="AF39" i="1"/>
  <c r="AD220" i="1"/>
  <c r="AF220" i="1"/>
  <c r="AD194" i="1"/>
  <c r="AF194" i="1"/>
  <c r="AD113" i="1"/>
  <c r="AF113" i="1"/>
  <c r="AD78" i="1"/>
  <c r="AF78" i="1"/>
  <c r="AD43" i="1"/>
  <c r="AF43" i="1"/>
  <c r="AD164" i="1"/>
  <c r="AF164" i="1"/>
  <c r="AD186" i="1"/>
  <c r="AF186" i="1"/>
  <c r="AD175" i="1"/>
  <c r="AF175" i="1"/>
  <c r="AD34" i="1"/>
  <c r="AF34" i="1"/>
  <c r="AD162" i="1"/>
  <c r="AF162" i="1"/>
  <c r="AD76" i="1"/>
  <c r="AF76" i="1"/>
  <c r="AD156" i="1"/>
  <c r="AF156" i="1"/>
  <c r="AD123" i="1"/>
  <c r="AF123" i="1"/>
  <c r="AD17" i="1"/>
  <c r="AF17" i="1"/>
  <c r="AD215" i="1"/>
  <c r="AF215" i="1"/>
  <c r="AD112" i="1"/>
  <c r="AF112" i="1"/>
  <c r="AD85" i="1"/>
  <c r="AF85" i="1"/>
  <c r="AD118" i="1"/>
  <c r="AF118" i="1"/>
  <c r="AD105" i="1"/>
  <c r="AF105" i="1"/>
  <c r="AD38" i="1"/>
  <c r="AF38" i="1"/>
  <c r="AD171" i="1"/>
  <c r="AF171" i="1"/>
  <c r="AD26" i="1"/>
  <c r="AF26" i="1"/>
  <c r="AD71" i="1"/>
  <c r="AF71" i="1"/>
  <c r="AD96" i="1"/>
  <c r="AF96" i="1"/>
  <c r="AD154" i="1"/>
  <c r="AF154" i="1"/>
  <c r="AD140" i="1"/>
  <c r="AF140" i="1"/>
  <c r="AD195" i="1"/>
  <c r="AF195" i="1"/>
  <c r="AF94" i="1"/>
  <c r="AD69" i="1"/>
  <c r="AF69" i="1"/>
  <c r="AD225" i="1"/>
  <c r="AF225" i="1"/>
  <c r="AD57" i="1"/>
  <c r="AF57" i="1"/>
  <c r="AD129" i="1"/>
  <c r="AF129" i="1"/>
  <c r="AD188" i="1"/>
  <c r="AF188" i="1"/>
  <c r="AD21" i="1"/>
  <c r="AF21" i="1"/>
  <c r="AD102" i="1"/>
  <c r="AF102" i="1"/>
  <c r="AD70" i="1"/>
  <c r="AF70" i="1"/>
  <c r="AD89" i="1"/>
  <c r="AF89" i="1"/>
  <c r="AD185" i="1"/>
  <c r="AF185" i="1"/>
  <c r="AD37" i="1"/>
  <c r="AF37" i="1"/>
  <c r="AD139" i="1"/>
  <c r="AF139" i="1"/>
  <c r="AD68" i="1"/>
  <c r="AF68" i="1"/>
  <c r="AD165" i="1"/>
  <c r="AF165" i="1"/>
  <c r="AD147" i="1"/>
  <c r="AF147" i="1"/>
  <c r="AD20" i="1"/>
  <c r="AF20" i="1"/>
  <c r="AD27" i="1"/>
  <c r="AF27" i="1"/>
  <c r="AD92" i="1"/>
  <c r="AF92" i="1"/>
  <c r="AD160" i="1"/>
  <c r="AF160" i="1"/>
  <c r="AD23" i="1"/>
  <c r="AF23" i="1"/>
  <c r="AD161" i="1"/>
  <c r="AF161" i="1"/>
  <c r="AD167" i="1"/>
  <c r="AF167" i="1"/>
  <c r="AD110" i="1"/>
  <c r="AF110" i="1"/>
  <c r="AD179" i="1"/>
  <c r="AF179" i="1"/>
  <c r="AD56" i="1"/>
  <c r="AF56" i="1"/>
  <c r="AD146" i="1"/>
  <c r="AF146" i="1"/>
  <c r="AD176" i="1"/>
  <c r="AF176" i="1"/>
  <c r="AD183" i="1"/>
  <c r="AF183" i="1"/>
  <c r="AD35" i="1"/>
  <c r="AF35" i="1"/>
  <c r="AD121" i="1"/>
  <c r="AF121" i="1"/>
  <c r="AD54" i="1"/>
  <c r="AF54" i="1"/>
  <c r="AD107" i="1"/>
  <c r="AF107" i="1"/>
  <c r="AD31" i="1"/>
  <c r="AF31" i="1"/>
  <c r="AD30" i="1"/>
  <c r="AF30" i="1"/>
  <c r="AD136" i="1"/>
  <c r="AF136" i="1"/>
  <c r="AD119" i="1"/>
  <c r="AF119" i="1"/>
  <c r="AD61" i="1"/>
  <c r="AF61" i="1"/>
  <c r="AD36" i="1"/>
  <c r="AF36" i="1"/>
  <c r="AD86" i="1"/>
  <c r="AF86" i="1"/>
  <c r="AD41" i="1"/>
  <c r="AF41" i="1"/>
  <c r="AD48" i="1"/>
  <c r="AF48" i="1"/>
  <c r="AD149" i="1"/>
  <c r="AF149" i="1"/>
  <c r="AD33" i="1"/>
  <c r="AF33" i="1"/>
  <c r="AD153" i="1"/>
  <c r="AF153" i="1"/>
  <c r="AD152" i="1"/>
  <c r="AF152" i="1"/>
  <c r="AD22" i="1"/>
  <c r="AF22" i="1"/>
  <c r="AD133" i="1"/>
  <c r="AF133" i="1"/>
  <c r="AF45" i="1"/>
  <c r="AD45" i="1"/>
  <c r="AF189" i="1"/>
  <c r="AD189" i="1"/>
  <c r="AF130" i="1"/>
  <c r="AD130" i="1"/>
  <c r="AF125" i="1"/>
  <c r="AD125" i="1"/>
  <c r="AF115" i="1"/>
  <c r="AD115" i="1"/>
  <c r="AF172" i="1"/>
  <c r="AD172" i="1"/>
  <c r="AF81" i="1"/>
  <c r="AD81" i="1"/>
  <c r="AF52" i="1"/>
  <c r="AD52" i="1"/>
  <c r="AF90" i="1"/>
  <c r="AF79" i="1"/>
  <c r="AD79" i="1"/>
  <c r="AF91" i="1"/>
  <c r="AD91" i="1"/>
  <c r="AF219" i="1"/>
  <c r="AD219" i="1"/>
  <c r="AF44" i="1"/>
  <c r="AD44" i="1"/>
  <c r="AF53" i="1"/>
  <c r="AD53" i="1"/>
  <c r="AF87" i="1"/>
  <c r="AD87" i="1"/>
  <c r="AF116" i="1"/>
  <c r="AD116" i="1"/>
  <c r="AF74" i="1"/>
  <c r="AD74" i="1"/>
  <c r="AF97" i="1"/>
  <c r="AD97" i="1"/>
  <c r="AF98" i="1"/>
  <c r="AD98" i="1"/>
  <c r="AF106" i="1"/>
  <c r="AD106" i="1"/>
  <c r="AF42" i="1"/>
  <c r="AD42" i="1"/>
  <c r="AF24" i="1"/>
  <c r="AD24" i="1"/>
  <c r="AF25" i="1"/>
  <c r="AD25" i="1"/>
  <c r="AF93" i="1"/>
  <c r="AD93" i="1"/>
  <c r="AF80" i="1"/>
  <c r="AM49" i="1"/>
  <c r="AM108" i="1"/>
  <c r="AM51" i="1"/>
  <c r="AM44" i="1"/>
  <c r="AM87" i="1"/>
  <c r="AM53" i="1"/>
  <c r="AM116" i="1"/>
  <c r="AM74" i="1"/>
  <c r="AM130" i="1"/>
  <c r="AM97" i="1"/>
  <c r="AM98" i="1"/>
  <c r="AM106" i="1"/>
  <c r="AM42" i="1"/>
  <c r="AM24" i="1"/>
  <c r="AM25" i="1"/>
  <c r="AM93" i="1"/>
  <c r="AM22" i="1"/>
  <c r="AM152" i="1"/>
  <c r="AM153" i="1"/>
  <c r="AM33" i="1"/>
  <c r="AM149" i="1"/>
  <c r="AM48" i="1"/>
  <c r="AM41" i="1"/>
  <c r="AM86" i="1"/>
  <c r="AM36" i="1"/>
  <c r="AM61" i="1"/>
  <c r="AM147" i="1"/>
  <c r="AM119" i="1"/>
  <c r="AM136" i="1"/>
  <c r="AM30" i="1"/>
  <c r="AM139" i="1"/>
  <c r="AM31" i="1"/>
  <c r="AM107" i="1"/>
  <c r="AM54" i="1"/>
  <c r="AM121" i="1"/>
  <c r="AM161" i="1"/>
  <c r="AM183" i="1"/>
  <c r="AM35" i="1"/>
  <c r="AM68" i="1"/>
  <c r="AM146" i="1"/>
  <c r="AM56" i="1"/>
  <c r="AM179" i="1"/>
  <c r="AM110" i="1"/>
  <c r="AM167" i="1"/>
  <c r="AM160" i="1"/>
  <c r="AM23" i="1"/>
  <c r="AM92" i="1"/>
  <c r="AM27" i="1"/>
  <c r="AM176" i="1"/>
  <c r="AM165" i="1"/>
  <c r="AM20" i="1"/>
  <c r="AM37" i="1"/>
  <c r="AM185" i="1"/>
  <c r="AM70" i="1"/>
  <c r="AM89" i="1"/>
  <c r="AM124" i="1"/>
  <c r="AM102" i="1"/>
  <c r="AM21" i="1"/>
  <c r="AM129" i="1"/>
  <c r="AM169" i="1"/>
  <c r="AM57" i="1"/>
  <c r="AM225" i="1"/>
  <c r="AM69" i="1"/>
  <c r="AM94" i="1"/>
  <c r="AM195" i="1"/>
  <c r="AM140" i="1"/>
  <c r="AM154" i="1"/>
  <c r="AM96" i="1"/>
  <c r="AM138" i="1"/>
  <c r="AM71" i="1"/>
  <c r="AM26" i="1"/>
  <c r="AM171" i="1"/>
  <c r="AM38" i="1"/>
  <c r="AM105" i="1"/>
  <c r="AM118" i="1"/>
  <c r="AM85" i="1"/>
  <c r="AM112" i="1"/>
  <c r="AM215" i="1"/>
  <c r="AM17" i="1"/>
  <c r="AM123" i="1"/>
  <c r="AM188" i="1"/>
  <c r="AM156" i="1"/>
  <c r="AM162" i="1"/>
  <c r="AM76" i="1"/>
  <c r="AM34" i="1"/>
  <c r="AM186" i="1"/>
  <c r="AM175" i="1"/>
  <c r="AM164" i="1"/>
  <c r="AM43" i="1"/>
  <c r="AM78" i="1"/>
  <c r="AM113" i="1"/>
  <c r="AM194" i="1"/>
  <c r="AM220" i="1"/>
  <c r="AM126" i="1"/>
  <c r="AM40" i="1"/>
  <c r="AM60" i="1"/>
  <c r="AM131" i="1"/>
  <c r="AM174" i="1"/>
  <c r="AM39" i="1"/>
  <c r="AM99" i="1"/>
  <c r="AM111" i="1"/>
  <c r="AM114" i="1"/>
  <c r="AM117" i="1"/>
  <c r="AM32" i="1"/>
  <c r="AM88" i="1"/>
  <c r="AM177" i="1"/>
  <c r="AM19" i="1"/>
  <c r="AM222" i="1"/>
  <c r="AM180" i="1"/>
  <c r="AM155" i="1"/>
  <c r="AM143" i="1"/>
  <c r="AM28" i="1"/>
  <c r="AM59" i="1"/>
  <c r="AM64" i="1"/>
  <c r="AM29" i="1"/>
  <c r="AM66" i="1"/>
  <c r="AM100" i="1"/>
  <c r="AM132" i="1"/>
  <c r="AM173" i="1"/>
  <c r="AM134" i="1"/>
  <c r="AM221" i="1"/>
  <c r="AM137" i="1"/>
  <c r="AM145" i="1"/>
  <c r="AM83" i="1"/>
  <c r="AM213" i="1"/>
  <c r="AM101" i="1"/>
  <c r="AM214" i="1"/>
  <c r="AM95" i="1"/>
  <c r="AM120" i="1"/>
  <c r="AM122" i="1"/>
  <c r="AM65" i="1"/>
  <c r="AM75" i="1"/>
  <c r="AM55" i="1"/>
  <c r="AM150" i="1"/>
  <c r="AM47" i="1"/>
  <c r="AM50" i="1"/>
  <c r="AM18" i="1"/>
  <c r="AM182" i="1"/>
  <c r="AM128" i="1"/>
  <c r="AM218" i="1"/>
  <c r="AM80" i="1"/>
  <c r="AM189" i="1"/>
  <c r="AM125" i="1"/>
  <c r="AM115" i="1"/>
  <c r="AM172" i="1"/>
  <c r="AM81" i="1"/>
  <c r="AM52" i="1"/>
  <c r="AM90" i="1"/>
  <c r="AM79" i="1"/>
  <c r="AM91" i="1"/>
  <c r="AM219" i="1"/>
  <c r="AM46" i="1"/>
  <c r="AM45" i="1"/>
  <c r="I139" i="1"/>
  <c r="I219" i="1"/>
  <c r="I121" i="1"/>
  <c r="I183" i="1"/>
  <c r="I56" i="1"/>
  <c r="I179" i="1"/>
  <c r="I110" i="1"/>
  <c r="I167" i="1"/>
  <c r="I160" i="1"/>
  <c r="I23" i="1"/>
  <c r="I92" i="1"/>
  <c r="I27" i="1"/>
  <c r="I68" i="1"/>
  <c r="I176" i="1"/>
  <c r="I20" i="1"/>
  <c r="I37" i="1"/>
  <c r="I185" i="1"/>
  <c r="I70" i="1"/>
  <c r="I124" i="1"/>
  <c r="I102" i="1"/>
  <c r="I21" i="1"/>
  <c r="I129" i="1"/>
  <c r="I169" i="1"/>
  <c r="I57" i="1"/>
  <c r="I69" i="1"/>
  <c r="I94" i="1"/>
  <c r="I195" i="1"/>
  <c r="I140" i="1"/>
  <c r="I154" i="1"/>
  <c r="I96" i="1"/>
  <c r="I138" i="1"/>
  <c r="I71" i="1"/>
  <c r="I26" i="1"/>
  <c r="I38" i="1"/>
  <c r="I118" i="1"/>
  <c r="I112" i="1"/>
  <c r="I215" i="1"/>
  <c r="I17" i="1"/>
  <c r="I123" i="1"/>
  <c r="I188" i="1"/>
  <c r="I156" i="1"/>
  <c r="I162" i="1"/>
  <c r="I76" i="1"/>
  <c r="I34" i="1"/>
  <c r="I186" i="1"/>
  <c r="I175" i="1"/>
  <c r="I164" i="1"/>
  <c r="I43" i="1"/>
  <c r="I78" i="1"/>
  <c r="I113" i="1"/>
  <c r="I194" i="1"/>
  <c r="I220" i="1"/>
  <c r="I126" i="1"/>
  <c r="I40" i="1"/>
  <c r="I60" i="1"/>
  <c r="I174" i="1"/>
  <c r="I39" i="1"/>
  <c r="I99" i="1"/>
  <c r="I111" i="1"/>
  <c r="I114" i="1"/>
  <c r="I32" i="1"/>
  <c r="I88" i="1"/>
  <c r="I177" i="1"/>
  <c r="I19" i="1"/>
  <c r="I222" i="1"/>
  <c r="I180" i="1"/>
  <c r="I155" i="1"/>
  <c r="I143" i="1"/>
  <c r="I28" i="1"/>
  <c r="I59" i="1"/>
  <c r="I64" i="1"/>
  <c r="I29" i="1"/>
  <c r="I66" i="1"/>
  <c r="I100" i="1"/>
  <c r="I132" i="1"/>
  <c r="I173" i="1"/>
  <c r="I134" i="1"/>
  <c r="I221" i="1"/>
  <c r="I137" i="1"/>
  <c r="I145" i="1"/>
  <c r="I83" i="1"/>
  <c r="I101" i="1"/>
  <c r="I95" i="1"/>
  <c r="I120" i="1"/>
  <c r="I122" i="1"/>
  <c r="I65" i="1"/>
  <c r="I75" i="1"/>
  <c r="I55" i="1"/>
  <c r="I150" i="1"/>
  <c r="I47" i="1"/>
  <c r="I50" i="1"/>
  <c r="I18" i="1"/>
  <c r="I182" i="1"/>
  <c r="I218" i="1"/>
  <c r="I128" i="1"/>
  <c r="I105" i="1"/>
</calcChain>
</file>

<file path=xl/sharedStrings.xml><?xml version="1.0" encoding="utf-8"?>
<sst xmlns="http://schemas.openxmlformats.org/spreadsheetml/2006/main" count="5309" uniqueCount="488">
  <si>
    <t>Début</t>
  </si>
  <si>
    <t>Fin</t>
  </si>
  <si>
    <t>Epreuve</t>
  </si>
  <si>
    <t>Lieu</t>
  </si>
  <si>
    <t>Tour Down Under</t>
  </si>
  <si>
    <t>AUS</t>
  </si>
  <si>
    <t>2.HC</t>
  </si>
  <si>
    <t>Le Tour de Langkawi</t>
  </si>
  <si>
    <t>MAS</t>
  </si>
  <si>
    <t>Tour of Qatar</t>
  </si>
  <si>
    <t>QAT</t>
  </si>
  <si>
    <t>Grand Prix Cycliste la Marseillaise</t>
  </si>
  <si>
    <t>FRA</t>
  </si>
  <si>
    <t>Etoile de Bessèges</t>
  </si>
  <si>
    <t>ITA</t>
  </si>
  <si>
    <t>ESP</t>
  </si>
  <si>
    <t>Tour Méditerranéen Cycliste Professionnel</t>
  </si>
  <si>
    <t>Amgen Tour of California</t>
  </si>
  <si>
    <t>USA</t>
  </si>
  <si>
    <t>Vuelta a Andalucia Ruta Ciclista Del Sol</t>
  </si>
  <si>
    <t>Volta ao Algarve</t>
  </si>
  <si>
    <t>POR</t>
  </si>
  <si>
    <t>Trofeo Laigueglia</t>
  </si>
  <si>
    <t>SUI</t>
  </si>
  <si>
    <t>BEL</t>
  </si>
  <si>
    <t>1.HC</t>
  </si>
  <si>
    <t>Clasica de Almeria</t>
  </si>
  <si>
    <t>Kuurne-Bruxelles-Kuurne</t>
  </si>
  <si>
    <t>Le Samyn</t>
  </si>
  <si>
    <t>Vuelta Ciclista a Murcia - Costa Calida</t>
  </si>
  <si>
    <t>Driedaagse van West-Vlaanderen</t>
  </si>
  <si>
    <t>Milano-Torino</t>
  </si>
  <si>
    <t xml:space="preserve">Milan-San Remo </t>
  </si>
  <si>
    <t>Cholet - Pays De Loire</t>
  </si>
  <si>
    <t>NED</t>
  </si>
  <si>
    <t>GER</t>
  </si>
  <si>
    <t>Vuelta a Castilla y Leon</t>
  </si>
  <si>
    <t>Dwars door Vlaanderen</t>
  </si>
  <si>
    <t>Critérium International</t>
  </si>
  <si>
    <t>De Brabantse Pijl - La Flèche Brabançonne</t>
  </si>
  <si>
    <t>KBC-Driedaagse De Panne-Koksijde</t>
  </si>
  <si>
    <t>Settimana Ciclistica Lombarda-Memorial Adriano Rodoni</t>
  </si>
  <si>
    <t>Route Adélie de Vitré</t>
  </si>
  <si>
    <t>GP Miguel Indurain</t>
  </si>
  <si>
    <t xml:space="preserve">Tour des Flandres </t>
  </si>
  <si>
    <t xml:space="preserve">Tour du Pays Basque </t>
  </si>
  <si>
    <t>Circuit Cycliste Sarthe - Pays de la Loire</t>
  </si>
  <si>
    <t xml:space="preserve">Gand-Wevelgem </t>
  </si>
  <si>
    <t xml:space="preserve">Paris-Roubaix </t>
  </si>
  <si>
    <t>Scheldeprijs</t>
  </si>
  <si>
    <t>GP de Denain Porte du Hainaut</t>
  </si>
  <si>
    <t>Tour du Finistère</t>
  </si>
  <si>
    <t>Tro-Bro Léon</t>
  </si>
  <si>
    <t xml:space="preserve">Amstel Gold Race </t>
  </si>
  <si>
    <t>Giro del Trentino</t>
  </si>
  <si>
    <t>Vuelta Ciclista a la Rioja</t>
  </si>
  <si>
    <t xml:space="preserve">Liège-Bastogne-Liège </t>
  </si>
  <si>
    <t xml:space="preserve">Tour de Romandie </t>
  </si>
  <si>
    <t>DEN</t>
  </si>
  <si>
    <t>4 Jours de Dunkerque / Tour du Nord-pas-de-Calais</t>
  </si>
  <si>
    <t>POL</t>
  </si>
  <si>
    <t xml:space="preserve">Tour d'Italie </t>
  </si>
  <si>
    <t>Tour de Picardie</t>
  </si>
  <si>
    <t xml:space="preserve">Tour de Catalogne </t>
  </si>
  <si>
    <t>EST</t>
  </si>
  <si>
    <t>Bayern-Rundfahrt</t>
  </si>
  <si>
    <t>Grand Prix de Plumelec-Morbihan</t>
  </si>
  <si>
    <t>SLO</t>
  </si>
  <si>
    <t>Boucles de l'Aulne</t>
  </si>
  <si>
    <t>Skoda-Tour de Luxembourg</t>
  </si>
  <si>
    <t>LUX</t>
  </si>
  <si>
    <t>Memorial Marco Pantani</t>
  </si>
  <si>
    <t>GP du canton d'Argovie</t>
  </si>
  <si>
    <t>Tour de Slovénie</t>
  </si>
  <si>
    <t xml:space="preserve">Tour de Suisse </t>
  </si>
  <si>
    <t>Halle-Ingooigem</t>
  </si>
  <si>
    <t>Course de Solidarnosc et des Champions Olympiques</t>
  </si>
  <si>
    <t xml:space="preserve">Tour de France </t>
  </si>
  <si>
    <t>Tour du Doubs</t>
  </si>
  <si>
    <t>Int. Österreich-Rundfahrt-Tour of Austria</t>
  </si>
  <si>
    <t>AUT</t>
  </si>
  <si>
    <t>Tour of Qinghai Lake</t>
  </si>
  <si>
    <t>CHN</t>
  </si>
  <si>
    <t>Vuelta a la Comunidad de Madrid</t>
  </si>
  <si>
    <t>Tour de Wallonie</t>
  </si>
  <si>
    <t>Post Danmark Rundt - Tour of Denmark</t>
  </si>
  <si>
    <t>Circuito de Getxo "Memorial Ricardo Otxoa"</t>
  </si>
  <si>
    <t>Giro dell'Appennino</t>
  </si>
  <si>
    <t>La Poly Normande</t>
  </si>
  <si>
    <t>Volta a Portugal em Bicicleta - EDP</t>
  </si>
  <si>
    <t>Vuelta a Burgos</t>
  </si>
  <si>
    <t>GP Stad Zottegem</t>
  </si>
  <si>
    <t>Tre Valli Varesine</t>
  </si>
  <si>
    <t>Tour du Limousin</t>
  </si>
  <si>
    <t>BENELUX</t>
  </si>
  <si>
    <t>Châteauroux Classic de l'Indre Trophée Fenioux</t>
  </si>
  <si>
    <t>Druivenkoers - Overijse</t>
  </si>
  <si>
    <t>Grote Prijs Jef Scherens - Rondom Leuven</t>
  </si>
  <si>
    <t>Tour of Britain</t>
  </si>
  <si>
    <t>GBR</t>
  </si>
  <si>
    <t>GP de Fourmies / La Voix du Nord</t>
  </si>
  <si>
    <t xml:space="preserve">Tour de Pologne </t>
  </si>
  <si>
    <t>Grand Prix de Wallonie</t>
  </si>
  <si>
    <t>Kampioenschap van Vlaanderen</t>
  </si>
  <si>
    <t>GP Industria &amp; Commercio di Prato</t>
  </si>
  <si>
    <t>Grand Prix d'Isbergues - Pas de Calais</t>
  </si>
  <si>
    <t>Omloop van het Houtland Lichtervelde</t>
  </si>
  <si>
    <t>Tour du Poitou Charentes et de la Vienne</t>
  </si>
  <si>
    <t>Championnats du Monde UCI CLM/ UCI TT World Championships</t>
  </si>
  <si>
    <t>CM</t>
  </si>
  <si>
    <t>Championnats du Monde UCI CL / UCI RR World Championships</t>
  </si>
  <si>
    <t>Sparkassen Münsterland Giro</t>
  </si>
  <si>
    <t>Tour de Vendée</t>
  </si>
  <si>
    <t>Paris-Bourges</t>
  </si>
  <si>
    <t>Giro dell'Emilia</t>
  </si>
  <si>
    <t>G.P. Beghelli</t>
  </si>
  <si>
    <t>Nationale Sluitingprijs - Putte - Kapellen</t>
  </si>
  <si>
    <t>Giro del Piemonte</t>
  </si>
  <si>
    <t>A</t>
  </si>
  <si>
    <t>B</t>
  </si>
  <si>
    <t>C</t>
  </si>
  <si>
    <t>Eq. Pro Tour</t>
  </si>
  <si>
    <t>2.3</t>
  </si>
  <si>
    <t>2.2</t>
  </si>
  <si>
    <t>1.3</t>
  </si>
  <si>
    <t>2.1</t>
  </si>
  <si>
    <t>2.4</t>
  </si>
  <si>
    <t>2.5</t>
  </si>
  <si>
    <t>1.2</t>
  </si>
  <si>
    <t>1.2s</t>
  </si>
  <si>
    <t>Japan Cup</t>
  </si>
  <si>
    <t>JAP</t>
  </si>
  <si>
    <t>1.5</t>
  </si>
  <si>
    <t>1.4</t>
  </si>
  <si>
    <t>1.1</t>
  </si>
  <si>
    <t>2.2s</t>
  </si>
  <si>
    <t xml:space="preserve">Paris-Nice </t>
  </si>
  <si>
    <t xml:space="preserve">Tirreno-Adriatico </t>
  </si>
  <si>
    <t xml:space="preserve">La Flèche Wallonne </t>
  </si>
  <si>
    <t>Paris-Tours</t>
  </si>
  <si>
    <t>CN</t>
  </si>
  <si>
    <t>TUR</t>
  </si>
  <si>
    <t>Tour de San Luis</t>
  </si>
  <si>
    <t>ARG</t>
  </si>
  <si>
    <t>Top-100</t>
  </si>
  <si>
    <t>Grand Prix Cycliste de Québec</t>
  </si>
  <si>
    <t>CAN</t>
  </si>
  <si>
    <t>Grand Prix Cycliste de Montréal</t>
  </si>
  <si>
    <t>G.P. Costa degli Etruschi</t>
  </si>
  <si>
    <t>Strade Bianche</t>
  </si>
  <si>
    <t>Rund um Köln</t>
  </si>
  <si>
    <t>Grand Prix Pino Cerami</t>
  </si>
  <si>
    <t>Vuelta Asturias Julio Alvarez Mendo</t>
  </si>
  <si>
    <t>GP Industria &amp; Artigianato</t>
  </si>
  <si>
    <t>Prueba Villafranca-Ordiziako Klasica</t>
  </si>
  <si>
    <t>Trofeo Matteotti</t>
  </si>
  <si>
    <t>Corrections</t>
  </si>
  <si>
    <t>XXO</t>
  </si>
  <si>
    <t>XOX</t>
  </si>
  <si>
    <t>XOO</t>
  </si>
  <si>
    <t>OXX</t>
  </si>
  <si>
    <t>OXO</t>
  </si>
  <si>
    <t>OOX</t>
  </si>
  <si>
    <t>% prov</t>
  </si>
  <si>
    <t>ajout</t>
  </si>
  <si>
    <t>Chrono des Nations</t>
  </si>
  <si>
    <t>La Tropicale Amissa Bongo</t>
  </si>
  <si>
    <t>GAB</t>
  </si>
  <si>
    <t>CT</t>
  </si>
  <si>
    <t>Monuments</t>
  </si>
  <si>
    <t>Tour</t>
  </si>
  <si>
    <t>Giro, Vuelta</t>
  </si>
  <si>
    <t>Majorque</t>
  </si>
  <si>
    <t>CLM</t>
  </si>
  <si>
    <t>Pts 
calculés</t>
  </si>
  <si>
    <t>Tour of Oman</t>
  </si>
  <si>
    <t>OMA</t>
  </si>
  <si>
    <t>HC</t>
  </si>
  <si>
    <t>Diff</t>
  </si>
  <si>
    <t>points</t>
  </si>
  <si>
    <t>Omloop Het Nieuwsblad Elite</t>
  </si>
  <si>
    <t>Classic Loire Atlantique</t>
  </si>
  <si>
    <t>Settimana Internazionale Coppi e Bartali</t>
  </si>
  <si>
    <t>Rund um den Finanzplatz Eschborn-Frankfurt</t>
  </si>
  <si>
    <t>Tour of Utah</t>
  </si>
  <si>
    <t>Tour du Haïnan</t>
  </si>
  <si>
    <t>Handzame Classic</t>
  </si>
  <si>
    <t>1.1s</t>
  </si>
  <si>
    <t>G.P. Nobili Rubinetterie - Coppa Citta di Stresa</t>
  </si>
  <si>
    <t>Tour of Beijing</t>
  </si>
  <si>
    <t>Herald Sun Tour</t>
  </si>
  <si>
    <t>Critérium du Dauphiné</t>
  </si>
  <si>
    <t>Clasica Ciclista San Sebastian</t>
  </si>
  <si>
    <t>Eneco Tour</t>
  </si>
  <si>
    <t>Vuelta a España</t>
  </si>
  <si>
    <t>Il Lombardia</t>
  </si>
  <si>
    <t>Trofeo Palma</t>
  </si>
  <si>
    <t>G.P. Città di Lugano</t>
  </si>
  <si>
    <t>Volta Limburg Classic</t>
  </si>
  <si>
    <t>Giro della Toscana</t>
  </si>
  <si>
    <t>NOR</t>
  </si>
  <si>
    <t>Ster ZLM Toer GP Jan van Heeswijk</t>
  </si>
  <si>
    <t>Route du Sud - la Dépêche du Midi</t>
  </si>
  <si>
    <t>Coppa Agostoni - giro della Brianza</t>
  </si>
  <si>
    <t>World Ports Classic</t>
  </si>
  <si>
    <t>Grand Prix de la Somme « Conseil Général 80»</t>
  </si>
  <si>
    <t>Gran Premio Città di Peccioli - Coppa Sabatini</t>
  </si>
  <si>
    <t>Tour of Elk Grove</t>
  </si>
  <si>
    <t>Tour de Taiwan</t>
  </si>
  <si>
    <t>TAI</t>
  </si>
  <si>
    <t>Championnats Nationaux</t>
  </si>
  <si>
    <t>WT</t>
  </si>
  <si>
    <t>Ronde van Zeeland Seaports</t>
  </si>
  <si>
    <t>Tour of China I</t>
  </si>
  <si>
    <t>Tour of China II</t>
  </si>
  <si>
    <t>La Drôme Classic</t>
  </si>
  <si>
    <t>Classic du Sud Ardèche - Souvenir Francis Delpech</t>
  </si>
  <si>
    <t>Val d'Ille Classic - Souvenir Julien Ditlecadet</t>
  </si>
  <si>
    <t>La Roue Tourangelle Région Centre - Classic Loire Touraine Vignobles &amp; Chateaux</t>
  </si>
  <si>
    <t>Tour d'Estonie</t>
  </si>
  <si>
    <t>Sibiu Cycling Tour</t>
  </si>
  <si>
    <t>ROU</t>
  </si>
  <si>
    <t>Arctic Race of Norway</t>
  </si>
  <si>
    <t>Ride London Classic</t>
  </si>
  <si>
    <t>Tour de l'Eurométropole</t>
  </si>
  <si>
    <t>Tour of Alberta</t>
  </si>
  <si>
    <t>2.1s</t>
  </si>
  <si>
    <t>1.HCs</t>
  </si>
  <si>
    <t>total</t>
  </si>
  <si>
    <t>Roma Maxima</t>
  </si>
  <si>
    <t>Tour of Japan</t>
  </si>
  <si>
    <t>Riga - Jurmala Grand Prix</t>
  </si>
  <si>
    <t>Tour des Fjords</t>
  </si>
  <si>
    <t>Duo Normand</t>
  </si>
  <si>
    <t>Tour Cycliste International du Haut Var-matin</t>
  </si>
  <si>
    <t>G.P. Camaiore</t>
  </si>
  <si>
    <t>Nokere Koerse - Danilith Classic</t>
  </si>
  <si>
    <t>Klasika Primavera de Amorebieta</t>
  </si>
  <si>
    <t>Paris-Camembert</t>
  </si>
  <si>
    <t>Tour d'Azerbaïdjan</t>
  </si>
  <si>
    <t>AZE</t>
  </si>
  <si>
    <t>Baloise Belgium Tour</t>
  </si>
  <si>
    <t>Boucles de la Mayenne</t>
  </si>
  <si>
    <t>Tour of Latvia</t>
  </si>
  <si>
    <t>Ronde van Limburg</t>
  </si>
  <si>
    <t>Tour du Gévaudan Languedoc-Roussillon</t>
  </si>
  <si>
    <t>Binche - Chimay - Binche / Mémorial Frank Vandenbroucke</t>
  </si>
  <si>
    <t>Championnats du Monde UCI CLM par équipe / UCI TTT World Championships</t>
  </si>
  <si>
    <t>The Philadelphia Cycling Classic</t>
  </si>
  <si>
    <t>Tour of Taihu Lake</t>
  </si>
  <si>
    <t>Dubai Tour</t>
  </si>
  <si>
    <t>EAU</t>
  </si>
  <si>
    <t>CDS</t>
  </si>
  <si>
    <t>Tour de Korea</t>
  </si>
  <si>
    <t>Tour of Iran (Azarbaijan)</t>
  </si>
  <si>
    <t>IRN</t>
  </si>
  <si>
    <t>Startlist 2014</t>
  </si>
  <si>
    <t>Trofeo Serra de Tramuntana</t>
  </si>
  <si>
    <t>Arnhem Veenendaal Classic</t>
  </si>
  <si>
    <t>Trofeo Santanyi-SesSalines-Campos</t>
  </si>
  <si>
    <t>Cadel Evans Great Ocean Road Race</t>
  </si>
  <si>
    <t>Classica Corsica</t>
  </si>
  <si>
    <t>Velothon Wales</t>
  </si>
  <si>
    <t>Czech Cycling Tour</t>
  </si>
  <si>
    <t>RTC</t>
  </si>
  <si>
    <t>Schaal Sels</t>
  </si>
  <si>
    <t>Brussels Cycling Classic</t>
  </si>
  <si>
    <t>Velothon Stockholm</t>
  </si>
  <si>
    <t>SUE</t>
  </si>
  <si>
    <t>Coppa Bernocchi</t>
  </si>
  <si>
    <t>Primus Classic Impanis - Van Petegem</t>
  </si>
  <si>
    <t>Tour of Almaty</t>
  </si>
  <si>
    <t>KAZ</t>
  </si>
  <si>
    <t>CN5</t>
  </si>
  <si>
    <t>Startlist 2015</t>
  </si>
  <si>
    <t>Tour of Croatia</t>
  </si>
  <si>
    <t>CRO</t>
  </si>
  <si>
    <t>Valverde</t>
  </si>
  <si>
    <t>Contador</t>
  </si>
  <si>
    <t>Kwiatkowski</t>
  </si>
  <si>
    <t>Degenkolb</t>
  </si>
  <si>
    <t>Nibali</t>
  </si>
  <si>
    <t>Kristoff</t>
  </si>
  <si>
    <t>Sagan</t>
  </si>
  <si>
    <t>Gilbert</t>
  </si>
  <si>
    <t>Quintana</t>
  </si>
  <si>
    <t>Froome</t>
  </si>
  <si>
    <t>Costa</t>
  </si>
  <si>
    <t>Dumoulin</t>
  </si>
  <si>
    <t>Van Avermaet</t>
  </si>
  <si>
    <t>Terpstra</t>
  </si>
  <si>
    <t>Bardet</t>
  </si>
  <si>
    <t>Bouhanni</t>
  </si>
  <si>
    <t>Mollema</t>
  </si>
  <si>
    <t>Greipel</t>
  </si>
  <si>
    <t>Majka</t>
  </si>
  <si>
    <t>Cancellara</t>
  </si>
  <si>
    <t>Gallopin</t>
  </si>
  <si>
    <t>Aru</t>
  </si>
  <si>
    <t>Matthews</t>
  </si>
  <si>
    <t>Pinot</t>
  </si>
  <si>
    <t>Boonen</t>
  </si>
  <si>
    <t>Uran</t>
  </si>
  <si>
    <t>Kelderman</t>
  </si>
  <si>
    <t>Thomas</t>
  </si>
  <si>
    <t>Navardauskas</t>
  </si>
  <si>
    <t>Colbrelli</t>
  </si>
  <si>
    <t>Rebellin</t>
  </si>
  <si>
    <t>Wellens</t>
  </si>
  <si>
    <t>Nizzolo</t>
  </si>
  <si>
    <t>Cavendish</t>
  </si>
  <si>
    <t>Stybar</t>
  </si>
  <si>
    <t>Slagter</t>
  </si>
  <si>
    <t>Machado</t>
  </si>
  <si>
    <t>Rojas</t>
  </si>
  <si>
    <t>König</t>
  </si>
  <si>
    <t>Ulissi</t>
  </si>
  <si>
    <t>Kreuziger</t>
  </si>
  <si>
    <t>Drucker</t>
  </si>
  <si>
    <t>Lobato</t>
  </si>
  <si>
    <t>Spilak</t>
  </si>
  <si>
    <t>Modolo</t>
  </si>
  <si>
    <t>Viviani</t>
  </si>
  <si>
    <t>Coquard</t>
  </si>
  <si>
    <t>Dennis</t>
  </si>
  <si>
    <t>Fuglsang</t>
  </si>
  <si>
    <t>Rolland</t>
  </si>
  <si>
    <t>Nieve</t>
  </si>
  <si>
    <t>M</t>
  </si>
  <si>
    <t>GT</t>
  </si>
  <si>
    <t>Trofeo Pollença-Port de Andratx</t>
  </si>
  <si>
    <t>Volta a la Comunitat Valenciana</t>
  </si>
  <si>
    <t>Energiewacht Ronde van Drenthe</t>
  </si>
  <si>
    <t>Energiewacht Dwaars door Drenthe</t>
  </si>
  <si>
    <t>1º Volta Internacional Cova da Beira</t>
  </si>
  <si>
    <t>Winston-Salem Classic</t>
  </si>
  <si>
    <t>Heistse Pijl - Heist op den Berg</t>
  </si>
  <si>
    <t>Velothon Berlin</t>
  </si>
  <si>
    <t>Velothon Majors Copenhagen</t>
  </si>
  <si>
    <t>Velothon Stuttgart</t>
  </si>
  <si>
    <t>Dwars door het Hageland - Aarschot</t>
  </si>
  <si>
    <t>Tour of Colorado</t>
  </si>
  <si>
    <t>Bretagne Classic - Ouest-France</t>
  </si>
  <si>
    <t>Tour of Kapshagay</t>
  </si>
  <si>
    <t>Tour of Abu Dhabi</t>
  </si>
  <si>
    <t>Asian Cycling Championships CLM</t>
  </si>
  <si>
    <t>CNC4</t>
  </si>
  <si>
    <t>Asian Cycling Championships</t>
  </si>
  <si>
    <t>CN4</t>
  </si>
  <si>
    <t>Championnats d'Afrique CLM</t>
  </si>
  <si>
    <t>Championnats d'Afrique</t>
  </si>
  <si>
    <t>MAR</t>
  </si>
  <si>
    <t>Campeonato Panamericano de Ruta</t>
  </si>
  <si>
    <t>Campeonato Panamericano de Ruta CLM</t>
  </si>
  <si>
    <t>VEN</t>
  </si>
  <si>
    <t>UEC Road European Championships CLM</t>
  </si>
  <si>
    <t>CNC2</t>
  </si>
  <si>
    <t>UEC Road European Championships</t>
  </si>
  <si>
    <t>Tour de Provence</t>
  </si>
  <si>
    <t>Pts 2016</t>
  </si>
  <si>
    <t>Startlist 2016</t>
  </si>
  <si>
    <t>La Méditerranéenne</t>
  </si>
  <si>
    <t>TDF</t>
  </si>
  <si>
    <t>Monument</t>
  </si>
  <si>
    <t>Pts 2017</t>
  </si>
  <si>
    <t>2.6</t>
  </si>
  <si>
    <t>1.6</t>
  </si>
  <si>
    <t>Purito</t>
  </si>
  <si>
    <t>Porte</t>
  </si>
  <si>
    <t>Dani Moreno</t>
  </si>
  <si>
    <t>Theuns</t>
  </si>
  <si>
    <t>Boasson Hagen</t>
  </si>
  <si>
    <t>Pozzo</t>
  </si>
  <si>
    <t>Henao</t>
  </si>
  <si>
    <t>Landa</t>
  </si>
  <si>
    <t>Bakelants</t>
  </si>
  <si>
    <t>Alaphilippe</t>
  </si>
  <si>
    <t>Felline</t>
  </si>
  <si>
    <t>Benoot</t>
  </si>
  <si>
    <t>Chaves</t>
  </si>
  <si>
    <t>Debuscheere</t>
  </si>
  <si>
    <t>Zakarin</t>
  </si>
  <si>
    <t>Roelandts</t>
  </si>
  <si>
    <t>Boeckmans</t>
  </si>
  <si>
    <t>TVG</t>
  </si>
  <si>
    <t>Vuillermoz</t>
  </si>
  <si>
    <t>Van Poppel</t>
  </si>
  <si>
    <t>Lampaert</t>
  </si>
  <si>
    <t>Hermans</t>
  </si>
  <si>
    <t>T.Martin</t>
  </si>
  <si>
    <t>A.Yates</t>
  </si>
  <si>
    <t>Poels</t>
  </si>
  <si>
    <t>SK</t>
  </si>
  <si>
    <t>Malori</t>
  </si>
  <si>
    <t>Gesink</t>
  </si>
  <si>
    <t>Van Marcke</t>
  </si>
  <si>
    <t>Trentin</t>
  </si>
  <si>
    <t>Intxausti</t>
  </si>
  <si>
    <t>Taaramae</t>
  </si>
  <si>
    <t>D.Martin</t>
  </si>
  <si>
    <t>S.Yates</t>
  </si>
  <si>
    <t>Jungels</t>
  </si>
  <si>
    <t>Ewan</t>
  </si>
  <si>
    <t>Meintjes</t>
  </si>
  <si>
    <t>Guldhammer</t>
  </si>
  <si>
    <t>Sbaragli</t>
  </si>
  <si>
    <t>Gougeard</t>
  </si>
  <si>
    <t>Kyrienka</t>
  </si>
  <si>
    <t>Paterski</t>
  </si>
  <si>
    <t>Rosa</t>
  </si>
  <si>
    <t>Valls</t>
  </si>
  <si>
    <t>Demare</t>
  </si>
  <si>
    <t>Bookwalter</t>
  </si>
  <si>
    <t>Jans</t>
  </si>
  <si>
    <t>Sepulveda</t>
  </si>
  <si>
    <t>x</t>
  </si>
  <si>
    <t>Cyclassics Hamburg</t>
  </si>
  <si>
    <t>Tour de Turquie</t>
  </si>
  <si>
    <t>Tour du Yorkshire</t>
  </si>
  <si>
    <t>À travers la Flandre</t>
  </si>
  <si>
    <t>Calendrier Transferts 2017</t>
  </si>
  <si>
    <t>Cat</t>
  </si>
  <si>
    <t>I.Izagirre</t>
  </si>
  <si>
    <t>Rad am Ring</t>
  </si>
  <si>
    <t>E3 Harelbeke</t>
  </si>
  <si>
    <t>Tour de Norvège</t>
  </si>
  <si>
    <t>Tour de l'Ain</t>
  </si>
  <si>
    <t>Grande Prémio Internacional Beiras e Serra da Estrela</t>
  </si>
  <si>
    <t>Tour du Japon</t>
  </si>
  <si>
    <t>Evolution</t>
  </si>
  <si>
    <t>Tour de Lombardie</t>
  </si>
  <si>
    <t> </t>
  </si>
  <si>
    <t>Tour d'Emilie</t>
  </si>
  <si>
    <t>Tour de Toscane</t>
  </si>
  <si>
    <t>Tour de Chine II</t>
  </si>
  <si>
    <t>Tour de Chine I</t>
  </si>
  <si>
    <t>Coppa Sabatini  - Gran Premio Città di Peccioli</t>
  </si>
  <si>
    <t>Tour du Piémont</t>
  </si>
  <si>
    <t>Milan Turin</t>
  </si>
  <si>
    <t>Tour de San Juan</t>
  </si>
  <si>
    <t>Trofeo Porreres-SesSalines-Campos</t>
  </si>
  <si>
    <t>Tour du Qatar</t>
  </si>
  <si>
    <t>Tour de l'Alentejo</t>
  </si>
  <si>
    <t>Tour d'Abu Dhabi</t>
  </si>
  <si>
    <t>Royal Bernard Drôme Classique</t>
  </si>
  <si>
    <t>Dwars door West-Vlaanderen Johan Musseuw Classic</t>
  </si>
  <si>
    <t>NC</t>
  </si>
  <si>
    <t>Ronde van Drenthe</t>
  </si>
  <si>
    <t>Tour du Mexique</t>
  </si>
  <si>
    <t>New Energy Tour</t>
  </si>
  <si>
    <t>MEX</t>
  </si>
  <si>
    <t>Szlakiem Walk Majora Hubala</t>
  </si>
  <si>
    <t>Nuovo Giro della Campania</t>
  </si>
  <si>
    <t>Carrefour Market Heistse Pijl</t>
  </si>
  <si>
    <t>Ride Bruges (Bruges Cycling Classic)</t>
  </si>
  <si>
    <t>Grand Prix Jean-Pierre Monseré</t>
  </si>
  <si>
    <t>KOGA Slag om Nord</t>
  </si>
  <si>
    <t>Commonwealth Cycling Classic</t>
  </si>
  <si>
    <t>Omloop Mandel-Leoe-Schelde Maulebeke</t>
  </si>
  <si>
    <t>Ötztal Pro Classic</t>
  </si>
  <si>
    <t>Memorial Rik Van Steenbergen</t>
  </si>
  <si>
    <t>?</t>
  </si>
  <si>
    <t>BRN</t>
  </si>
  <si>
    <t>EGY</t>
  </si>
  <si>
    <t xml:space="preserve">Championnats du Monde UCI CLM/ UCI TT World </t>
  </si>
  <si>
    <t>Omloop Eurometropool</t>
  </si>
  <si>
    <t>CMC</t>
  </si>
  <si>
    <t>Tour de Thailande</t>
  </si>
  <si>
    <t>THA</t>
  </si>
  <si>
    <t>Tour d'Oman</t>
  </si>
  <si>
    <t>Tour du Costa Rica</t>
  </si>
  <si>
    <t>COR</t>
  </si>
  <si>
    <t>Faun Environnement - Classic du Sud Ardèche</t>
  </si>
  <si>
    <t>Oceania Cycling Championships CLM</t>
  </si>
  <si>
    <t>Oceania Cycling Championships</t>
  </si>
  <si>
    <t>ITC Netherlands</t>
  </si>
  <si>
    <t>Tour de Slovaquie</t>
  </si>
  <si>
    <t>SLQ</t>
  </si>
  <si>
    <t>ITC Switzerland</t>
  </si>
  <si>
    <t>Prudential Ride London Classic</t>
  </si>
  <si>
    <t>Championnat d'Europe CLM</t>
  </si>
  <si>
    <t>DAN</t>
  </si>
  <si>
    <t>Championnat d'Europe</t>
  </si>
  <si>
    <t>Primus Classic</t>
  </si>
  <si>
    <t>Binche - Chimay - Binche</t>
  </si>
  <si>
    <t>Tacx Pro Classic/Ronde van Zeeland</t>
  </si>
  <si>
    <t>Tour du Guangxi</t>
  </si>
  <si>
    <t>Famenne Ardenne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</si>
</sst>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dd/mm/yy"/>
    <numFmt numFmtId="165" formatCode="d/m/yy;@"/>
    <numFmt numFmtId="166" formatCode="_-* #,##0\ _€_-;\-* #,##0\ _€_-;_-* &quot;-&quot;??\ _€_-;_-@_-"/>
    <numFmt numFmtId="167" formatCode="0.0%"/>
    <numFmt numFmtId="168" formatCode="_-* #,##0.0\ _€_-;\-* #,##0.0\ _€_-;_-* &quot;-&quot;??\ _€_-;_-@_-"/>
    <numFmt numFmtId="169" formatCode="_-* #,##0.0\ _€_-;\-* #,##0.0\ _€_-;_-* &quot;-&quot;?\ _€_-;_-@_-"/>
    <numFmt numFmtId="170" formatCode="0.0"/>
    <numFmt numFmtId="171" formatCode="[$-40C]mmm\-yy;@"/>
    <numFmt numFmtId="175" formatCode="_-* #,##0.00\ _€_-;\-* #,##0.00\ _€_-;_-* &quot;-&quot;??\ _€_-;_-@_-"/>
  </numFmts>
  <fonts count="1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22"/>
      <color indexed="10"/>
      <name val="Monotype Corsiva"/>
      <family val="4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0"/>
      <color theme="6" tint="-0.4999847407452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2"/>
      <color theme="0"/>
      <name val="Avenir Book"/>
    </font>
    <font>
      <b/>
      <sz val="10"/>
      <name val="Avenir Book"/>
    </font>
    <font>
      <sz val="10"/>
      <color indexed="8"/>
      <name val="Avenir Book"/>
    </font>
    <font>
      <b/>
      <sz val="10"/>
      <color indexed="8"/>
      <name val="Avenir Book"/>
    </font>
    <font>
      <sz val="10"/>
      <name val="Avenir Book"/>
    </font>
    <font>
      <b/>
      <sz val="12"/>
      <name val="Avenir Book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25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2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auto="1"/>
      </bottom>
      <diagonal/>
    </border>
    <border>
      <left/>
      <right style="thick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ck">
        <color theme="0" tint="-0.34998626667073579"/>
      </right>
      <top style="thin">
        <color auto="1"/>
      </top>
      <bottom style="thick">
        <color theme="0" tint="-0.34998626667073579"/>
      </bottom>
      <diagonal/>
    </border>
    <border>
      <left style="thin">
        <color auto="1"/>
      </left>
      <right style="medium">
        <color theme="0" tint="-0.34998626667073579"/>
      </right>
      <top style="thick">
        <color theme="0" tint="-0.34998626667073579"/>
      </top>
      <bottom style="thin">
        <color auto="1"/>
      </bottom>
      <diagonal/>
    </border>
    <border>
      <left style="thin">
        <color auto="1"/>
      </left>
      <right style="medium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34998626667073579"/>
      </right>
      <top style="thin">
        <color auto="1"/>
      </top>
      <bottom style="thick">
        <color theme="0" tint="-0.3499862666707357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n">
        <color auto="1"/>
      </top>
      <bottom style="thick">
        <color theme="0" tint="-0.34998626667073579"/>
      </bottom>
      <diagonal/>
    </border>
  </borders>
  <cellStyleXfs count="7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5" fillId="0" borderId="0" applyFont="0" applyFill="0" applyBorder="0" applyAlignment="0" applyProtection="0"/>
  </cellStyleXfs>
  <cellXfs count="19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6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0" fillId="6" borderId="1" xfId="0" applyNumberFormat="1" applyFill="1" applyBorder="1"/>
    <xf numFmtId="14" fontId="1" fillId="0" borderId="1" xfId="0" applyNumberFormat="1" applyFont="1" applyBorder="1" applyAlignment="1">
      <alignment horizontal="center"/>
    </xf>
    <xf numFmtId="166" fontId="0" fillId="6" borderId="1" xfId="0" applyNumberFormat="1" applyFill="1" applyBorder="1"/>
    <xf numFmtId="9" fontId="0" fillId="6" borderId="1" xfId="3" applyFont="1" applyFill="1" applyBorder="1"/>
    <xf numFmtId="0" fontId="0" fillId="6" borderId="1" xfId="3" applyNumberFormat="1" applyFont="1" applyFill="1" applyBorder="1"/>
    <xf numFmtId="9" fontId="0" fillId="0" borderId="1" xfId="3" applyFont="1" applyBorder="1"/>
    <xf numFmtId="167" fontId="0" fillId="6" borderId="1" xfId="3" applyNumberFormat="1" applyFont="1" applyFill="1" applyBorder="1"/>
    <xf numFmtId="167" fontId="0" fillId="6" borderId="1" xfId="0" applyNumberFormat="1" applyFill="1" applyBorder="1"/>
    <xf numFmtId="167" fontId="0" fillId="0" borderId="1" xfId="0" applyNumberFormat="1" applyBorder="1"/>
    <xf numFmtId="168" fontId="0" fillId="6" borderId="1" xfId="2" applyNumberFormat="1" applyFont="1" applyFill="1" applyBorder="1"/>
    <xf numFmtId="168" fontId="0" fillId="6" borderId="1" xfId="0" applyNumberFormat="1" applyFill="1" applyBorder="1"/>
    <xf numFmtId="167" fontId="0" fillId="0" borderId="1" xfId="3" applyNumberFormat="1" applyFont="1" applyBorder="1"/>
    <xf numFmtId="169" fontId="0" fillId="6" borderId="1" xfId="0" applyNumberFormat="1" applyFill="1" applyBorder="1"/>
    <xf numFmtId="0" fontId="5" fillId="0" borderId="1" xfId="2" applyNumberFormat="1" applyFont="1" applyBorder="1" applyAlignment="1"/>
    <xf numFmtId="0" fontId="3" fillId="6" borderId="1" xfId="0" applyFont="1" applyFill="1" applyBorder="1"/>
    <xf numFmtId="167" fontId="3" fillId="6" borderId="1" xfId="3" applyNumberFormat="1" applyFont="1" applyFill="1" applyBorder="1"/>
    <xf numFmtId="9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7" fillId="8" borderId="14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10" borderId="12" xfId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2" fillId="13" borderId="13" xfId="1" applyFont="1" applyFill="1" applyBorder="1" applyAlignment="1">
      <alignment horizontal="center" wrapText="1"/>
    </xf>
    <xf numFmtId="0" fontId="2" fillId="13" borderId="8" xfId="1" applyFont="1" applyFill="1" applyBorder="1" applyAlignment="1">
      <alignment horizontal="center"/>
    </xf>
    <xf numFmtId="0" fontId="2" fillId="13" borderId="7" xfId="1" applyFont="1" applyFill="1" applyBorder="1" applyAlignment="1">
      <alignment horizontal="center"/>
    </xf>
    <xf numFmtId="0" fontId="2" fillId="13" borderId="9" xfId="1" applyFont="1" applyFill="1" applyBorder="1" applyAlignment="1">
      <alignment horizontal="center"/>
    </xf>
    <xf numFmtId="0" fontId="2" fillId="13" borderId="12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/>
    </xf>
    <xf numFmtId="0" fontId="4" fillId="11" borderId="19" xfId="1" applyFont="1" applyFill="1" applyBorder="1" applyAlignment="1">
      <alignment horizontal="center"/>
    </xf>
    <xf numFmtId="0" fontId="5" fillId="0" borderId="0" xfId="1"/>
    <xf numFmtId="0" fontId="2" fillId="14" borderId="14" xfId="0" applyFont="1" applyFill="1" applyBorder="1" applyAlignment="1">
      <alignment horizontal="center" vertical="top" wrapText="1"/>
    </xf>
    <xf numFmtId="0" fontId="7" fillId="15" borderId="1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top" wrapText="1"/>
    </xf>
    <xf numFmtId="0" fontId="2" fillId="14" borderId="14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166" fontId="0" fillId="6" borderId="1" xfId="2" applyNumberFormat="1" applyFont="1" applyFill="1" applyBorder="1"/>
    <xf numFmtId="166" fontId="0" fillId="0" borderId="0" xfId="0" applyNumberFormat="1"/>
    <xf numFmtId="0" fontId="5" fillId="7" borderId="3" xfId="3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/>
    </xf>
    <xf numFmtId="0" fontId="5" fillId="7" borderId="2" xfId="3" applyNumberFormat="1" applyFont="1" applyFill="1" applyBorder="1" applyAlignment="1">
      <alignment horizontal="right"/>
    </xf>
    <xf numFmtId="167" fontId="3" fillId="7" borderId="2" xfId="3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/>
    <xf numFmtId="166" fontId="7" fillId="8" borderId="16" xfId="2" applyNumberFormat="1" applyFont="1" applyFill="1" applyBorder="1" applyAlignment="1">
      <alignment horizontal="center" vertical="center" wrapText="1"/>
    </xf>
    <xf numFmtId="0" fontId="2" fillId="12" borderId="12" xfId="1" applyFont="1" applyFill="1" applyBorder="1" applyAlignment="1">
      <alignment horizontal="center" vertical="center" wrapText="1"/>
    </xf>
    <xf numFmtId="167" fontId="3" fillId="14" borderId="14" xfId="3" applyNumberFormat="1" applyFont="1" applyFill="1" applyBorder="1" applyAlignment="1">
      <alignment horizontal="center"/>
    </xf>
    <xf numFmtId="0" fontId="2" fillId="12" borderId="21" xfId="1" applyFont="1" applyFill="1" applyBorder="1" applyAlignment="1">
      <alignment horizontal="center" vertical="center" wrapText="1"/>
    </xf>
    <xf numFmtId="0" fontId="2" fillId="13" borderId="11" xfId="1" applyFont="1" applyFill="1" applyBorder="1" applyAlignment="1">
      <alignment horizontal="center" vertical="center"/>
    </xf>
    <xf numFmtId="167" fontId="3" fillId="7" borderId="3" xfId="3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>
      <alignment horizontal="center"/>
    </xf>
    <xf numFmtId="0" fontId="0" fillId="0" borderId="0" xfId="0" applyFill="1"/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 vertical="top" wrapText="1"/>
    </xf>
    <xf numFmtId="0" fontId="2" fillId="14" borderId="20" xfId="0" applyFont="1" applyFill="1" applyBorder="1" applyAlignment="1">
      <alignment horizontal="center" vertical="top" wrapText="1"/>
    </xf>
    <xf numFmtId="0" fontId="2" fillId="15" borderId="20" xfId="0" applyFont="1" applyFill="1" applyBorder="1" applyAlignment="1">
      <alignment horizontal="center" vertical="top" wrapText="1"/>
    </xf>
    <xf numFmtId="0" fontId="2" fillId="14" borderId="20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164" fontId="5" fillId="7" borderId="3" xfId="3" applyNumberFormat="1" applyFont="1" applyFill="1" applyBorder="1" applyAlignment="1">
      <alignment horizontal="right"/>
    </xf>
    <xf numFmtId="16" fontId="2" fillId="16" borderId="20" xfId="0" applyNumberFormat="1" applyFont="1" applyFill="1" applyBorder="1" applyAlignment="1">
      <alignment horizontal="center" vertical="top" wrapText="1"/>
    </xf>
    <xf numFmtId="0" fontId="9" fillId="17" borderId="22" xfId="1" applyFont="1" applyFill="1" applyBorder="1" applyAlignment="1">
      <alignment horizontal="center"/>
    </xf>
    <xf numFmtId="166" fontId="7" fillId="18" borderId="16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3" borderId="0" xfId="0" applyFont="1" applyFill="1" applyBorder="1" applyAlignment="1">
      <alignment horizontal="right" vertical="center" wrapText="1"/>
    </xf>
    <xf numFmtId="170" fontId="6" fillId="3" borderId="0" xfId="0" applyNumberFormat="1" applyFont="1" applyFill="1" applyBorder="1" applyAlignment="1">
      <alignment horizontal="left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/>
    </xf>
    <xf numFmtId="16" fontId="2" fillId="19" borderId="14" xfId="0" applyNumberFormat="1" applyFont="1" applyFill="1" applyBorder="1" applyAlignment="1">
      <alignment horizontal="center" vertical="top" wrapText="1"/>
    </xf>
    <xf numFmtId="166" fontId="7" fillId="19" borderId="14" xfId="2" applyNumberFormat="1" applyFont="1" applyFill="1" applyBorder="1" applyAlignment="1">
      <alignment horizontal="center" vertical="center" wrapText="1"/>
    </xf>
    <xf numFmtId="166" fontId="7" fillId="19" borderId="16" xfId="2" applyNumberFormat="1" applyFont="1" applyFill="1" applyBorder="1" applyAlignment="1">
      <alignment horizontal="center" vertical="center" wrapText="1"/>
    </xf>
    <xf numFmtId="0" fontId="0" fillId="0" borderId="24" xfId="0" applyBorder="1"/>
    <xf numFmtId="164" fontId="13" fillId="20" borderId="26" xfId="1" applyNumberFormat="1" applyFont="1" applyFill="1" applyBorder="1" applyAlignment="1">
      <alignment horizontal="center" vertical="center" wrapText="1"/>
    </xf>
    <xf numFmtId="164" fontId="13" fillId="20" borderId="25" xfId="1" applyNumberFormat="1" applyFont="1" applyFill="1" applyBorder="1" applyAlignment="1">
      <alignment horizontal="center" vertical="center" wrapText="1"/>
    </xf>
    <xf numFmtId="0" fontId="13" fillId="20" borderId="27" xfId="1" applyFont="1" applyFill="1" applyBorder="1" applyAlignment="1">
      <alignment horizontal="center" vertical="center" wrapText="1"/>
    </xf>
    <xf numFmtId="0" fontId="13" fillId="20" borderId="29" xfId="1" applyFont="1" applyFill="1" applyBorder="1" applyAlignment="1">
      <alignment horizontal="center" vertical="center" wrapText="1"/>
    </xf>
    <xf numFmtId="0" fontId="13" fillId="21" borderId="28" xfId="1" applyFont="1" applyFill="1" applyBorder="1" applyAlignment="1">
      <alignment horizontal="center" vertical="center"/>
    </xf>
    <xf numFmtId="164" fontId="16" fillId="14" borderId="5" xfId="0" applyNumberFormat="1" applyFont="1" applyFill="1" applyBorder="1" applyAlignment="1">
      <alignment horizontal="center" vertical="top" wrapText="1"/>
    </xf>
    <xf numFmtId="164" fontId="16" fillId="14" borderId="1" xfId="0" applyNumberFormat="1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horizontal="left" vertical="top" wrapText="1"/>
    </xf>
    <xf numFmtId="164" fontId="16" fillId="14" borderId="3" xfId="0" applyNumberFormat="1" applyFont="1" applyFill="1" applyBorder="1" applyAlignment="1">
      <alignment horizontal="center" vertical="top" wrapText="1"/>
    </xf>
    <xf numFmtId="164" fontId="16" fillId="16" borderId="1" xfId="0" applyNumberFormat="1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vertical="top" wrapText="1"/>
    </xf>
    <xf numFmtId="0" fontId="16" fillId="14" borderId="1" xfId="0" applyFont="1" applyFill="1" applyBorder="1" applyAlignment="1">
      <alignment vertical="top" wrapText="1"/>
    </xf>
    <xf numFmtId="164" fontId="16" fillId="16" borderId="5" xfId="0" applyNumberFormat="1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horizontal="left" vertical="top" wrapText="1"/>
    </xf>
    <xf numFmtId="0" fontId="16" fillId="15" borderId="1" xfId="0" applyFont="1" applyFill="1" applyBorder="1"/>
    <xf numFmtId="0" fontId="16" fillId="16" borderId="1" xfId="0" applyFont="1" applyFill="1" applyBorder="1" applyAlignment="1">
      <alignment wrapText="1"/>
    </xf>
    <xf numFmtId="0" fontId="16" fillId="14" borderId="1" xfId="0" applyFont="1" applyFill="1" applyBorder="1" applyAlignment="1">
      <alignment wrapText="1"/>
    </xf>
    <xf numFmtId="171" fontId="16" fillId="14" borderId="1" xfId="0" applyNumberFormat="1" applyFont="1" applyFill="1" applyBorder="1" applyAlignment="1">
      <alignment horizontal="center" vertical="top" wrapText="1"/>
    </xf>
    <xf numFmtId="165" fontId="16" fillId="15" borderId="1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center" vertical="top" wrapText="1"/>
    </xf>
    <xf numFmtId="0" fontId="13" fillId="8" borderId="33" xfId="0" applyFont="1" applyFill="1" applyBorder="1" applyAlignment="1">
      <alignment horizontal="center" vertical="top" wrapText="1"/>
    </xf>
    <xf numFmtId="0" fontId="13" fillId="19" borderId="33" xfId="0" applyFont="1" applyFill="1" applyBorder="1" applyAlignment="1">
      <alignment horizontal="center" vertical="top" wrapText="1"/>
    </xf>
    <xf numFmtId="0" fontId="13" fillId="8" borderId="33" xfId="0" applyFont="1" applyFill="1" applyBorder="1" applyAlignment="1">
      <alignment horizontal="center"/>
    </xf>
    <xf numFmtId="0" fontId="13" fillId="19" borderId="33" xfId="0" applyFont="1" applyFill="1" applyBorder="1" applyAlignment="1">
      <alignment horizontal="center"/>
    </xf>
    <xf numFmtId="16" fontId="13" fillId="19" borderId="33" xfId="0" applyNumberFormat="1" applyFont="1" applyFill="1" applyBorder="1" applyAlignment="1">
      <alignment horizontal="center" vertical="top" wrapText="1"/>
    </xf>
    <xf numFmtId="0" fontId="13" fillId="19" borderId="34" xfId="0" applyFont="1" applyFill="1" applyBorder="1" applyAlignment="1">
      <alignment horizontal="center" vertical="top" wrapText="1"/>
    </xf>
    <xf numFmtId="0" fontId="16" fillId="14" borderId="36" xfId="0" applyFont="1" applyFill="1" applyBorder="1" applyAlignment="1">
      <alignment horizontal="center" vertical="top" wrapText="1"/>
    </xf>
    <xf numFmtId="0" fontId="16" fillId="16" borderId="36" xfId="0" applyFont="1" applyFill="1" applyBorder="1" applyAlignment="1">
      <alignment horizontal="center" vertical="top" wrapText="1"/>
    </xf>
    <xf numFmtId="0" fontId="16" fillId="15" borderId="36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/>
    </xf>
    <xf numFmtId="0" fontId="16" fillId="16" borderId="36" xfId="0" applyFont="1" applyFill="1" applyBorder="1" applyAlignment="1">
      <alignment horizontal="center"/>
    </xf>
    <xf numFmtId="164" fontId="16" fillId="16" borderId="30" xfId="0" applyNumberFormat="1" applyFont="1" applyFill="1" applyBorder="1" applyAlignment="1">
      <alignment horizontal="center" vertical="top" wrapText="1"/>
    </xf>
    <xf numFmtId="0" fontId="16" fillId="16" borderId="31" xfId="0" applyFont="1" applyFill="1" applyBorder="1" applyAlignment="1">
      <alignment vertical="top" wrapText="1"/>
    </xf>
    <xf numFmtId="0" fontId="16" fillId="16" borderId="37" xfId="0" applyFont="1" applyFill="1" applyBorder="1" applyAlignment="1">
      <alignment horizontal="center" vertical="top" wrapText="1"/>
    </xf>
    <xf numFmtId="0" fontId="14" fillId="15" borderId="4" xfId="0" applyFont="1" applyFill="1" applyBorder="1" applyAlignment="1">
      <alignment horizontal="left" vertical="center" wrapText="1"/>
    </xf>
    <xf numFmtId="0" fontId="14" fillId="15" borderId="35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3" fillId="23" borderId="33" xfId="0" applyFont="1" applyFill="1" applyBorder="1" applyAlignment="1">
      <alignment horizontal="center" vertical="top" wrapText="1"/>
    </xf>
    <xf numFmtId="164" fontId="16" fillId="16" borderId="3" xfId="0" applyNumberFormat="1" applyFont="1" applyFill="1" applyBorder="1" applyAlignment="1">
      <alignment horizontal="center" vertical="top" wrapText="1"/>
    </xf>
    <xf numFmtId="171" fontId="16" fillId="16" borderId="1" xfId="0" applyNumberFormat="1" applyFont="1" applyFill="1" applyBorder="1" applyAlignment="1">
      <alignment horizontal="center" vertical="top" wrapText="1"/>
    </xf>
    <xf numFmtId="0" fontId="13" fillId="10" borderId="33" xfId="0" applyFont="1" applyFill="1" applyBorder="1" applyAlignment="1">
      <alignment horizontal="center" vertical="top" wrapText="1"/>
    </xf>
    <xf numFmtId="0" fontId="16" fillId="14" borderId="4" xfId="0" applyFont="1" applyFill="1" applyBorder="1" applyAlignment="1">
      <alignment horizontal="left" vertical="top" wrapText="1"/>
    </xf>
    <xf numFmtId="0" fontId="14" fillId="15" borderId="1" xfId="0" applyFont="1" applyFill="1" applyBorder="1" applyAlignment="1">
      <alignment horizontal="left" vertical="center" wrapText="1"/>
    </xf>
    <xf numFmtId="0" fontId="16" fillId="14" borderId="35" xfId="0" applyFont="1" applyFill="1" applyBorder="1" applyAlignment="1">
      <alignment horizontal="center" vertical="top" wrapText="1"/>
    </xf>
    <xf numFmtId="0" fontId="14" fillId="15" borderId="36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164" fontId="16" fillId="14" borderId="30" xfId="0" applyNumberFormat="1" applyFont="1" applyFill="1" applyBorder="1" applyAlignment="1">
      <alignment horizontal="center" vertical="top" wrapText="1"/>
    </xf>
    <xf numFmtId="164" fontId="16" fillId="16" borderId="31" xfId="0" applyNumberFormat="1" applyFont="1" applyFill="1" applyBorder="1" applyAlignment="1">
      <alignment horizontal="center" vertical="top" wrapText="1"/>
    </xf>
    <xf numFmtId="0" fontId="2" fillId="14" borderId="6" xfId="0" applyFont="1" applyFill="1" applyBorder="1" applyAlignment="1">
      <alignment horizontal="center" vertical="top" wrapText="1"/>
    </xf>
    <xf numFmtId="164" fontId="17" fillId="20" borderId="1" xfId="1" applyNumberFormat="1" applyFont="1" applyFill="1" applyBorder="1" applyAlignment="1">
      <alignment horizontal="center" vertical="center" wrapText="1"/>
    </xf>
    <xf numFmtId="0" fontId="17" fillId="20" borderId="1" xfId="1" applyFont="1" applyFill="1" applyBorder="1" applyAlignment="1">
      <alignment horizontal="center" vertical="center" wrapText="1"/>
    </xf>
    <xf numFmtId="0" fontId="17" fillId="21" borderId="1" xfId="1" applyFont="1" applyFill="1" applyBorder="1" applyAlignment="1">
      <alignment horizontal="center" vertical="center"/>
    </xf>
    <xf numFmtId="0" fontId="9" fillId="10" borderId="15" xfId="1" applyFont="1" applyFill="1" applyBorder="1" applyAlignment="1">
      <alignment horizontal="center"/>
    </xf>
    <xf numFmtId="0" fontId="9" fillId="10" borderId="10" xfId="1" applyFont="1" applyFill="1" applyBorder="1" applyAlignment="1">
      <alignment horizontal="center"/>
    </xf>
    <xf numFmtId="0" fontId="9" fillId="10" borderId="11" xfId="1" applyFont="1" applyFill="1" applyBorder="1" applyAlignment="1">
      <alignment horizontal="center"/>
    </xf>
    <xf numFmtId="0" fontId="12" fillId="22" borderId="23" xfId="1" applyFont="1" applyFill="1" applyBorder="1" applyAlignment="1">
      <alignment horizontal="center"/>
    </xf>
    <xf numFmtId="0" fontId="12" fillId="22" borderId="0" xfId="1" applyFont="1" applyFill="1" applyBorder="1" applyAlignment="1">
      <alignment horizontal="center"/>
    </xf>
    <xf numFmtId="0" fontId="12" fillId="22" borderId="39" xfId="1" applyFont="1" applyFill="1" applyBorder="1" applyAlignment="1">
      <alignment horizontal="center" vertical="center"/>
    </xf>
    <xf numFmtId="0" fontId="12" fillId="22" borderId="22" xfId="1" applyFont="1" applyFill="1" applyBorder="1" applyAlignment="1">
      <alignment horizontal="center" vertical="center"/>
    </xf>
    <xf numFmtId="0" fontId="12" fillId="22" borderId="38" xfId="1" applyFont="1" applyFill="1" applyBorder="1" applyAlignment="1">
      <alignment horizontal="center" vertical="center"/>
    </xf>
    <xf numFmtId="164" fontId="16" fillId="14" borderId="5" xfId="0" applyNumberFormat="1" applyFont="1" applyFill="1" applyBorder="1" applyAlignment="1">
      <alignment horizontal="center" vertical="top" wrapText="1"/>
    </xf>
    <xf numFmtId="164" fontId="16" fillId="14" borderId="1" xfId="0" applyNumberFormat="1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horizontal="left" vertical="top" wrapText="1"/>
    </xf>
    <xf numFmtId="164" fontId="16" fillId="14" borderId="3" xfId="0" applyNumberFormat="1" applyFont="1" applyFill="1" applyBorder="1" applyAlignment="1">
      <alignment horizontal="center" vertical="top" wrapText="1"/>
    </xf>
    <xf numFmtId="164" fontId="16" fillId="16" borderId="1" xfId="0" applyNumberFormat="1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vertical="top" wrapText="1"/>
    </xf>
    <xf numFmtId="0" fontId="16" fillId="14" borderId="1" xfId="0" applyFont="1" applyFill="1" applyBorder="1" applyAlignment="1">
      <alignment vertical="top" wrapText="1"/>
    </xf>
    <xf numFmtId="164" fontId="16" fillId="16" borderId="5" xfId="0" applyNumberFormat="1" applyFont="1" applyFill="1" applyBorder="1" applyAlignment="1">
      <alignment horizontal="center" vertical="top" wrapText="1"/>
    </xf>
    <xf numFmtId="0" fontId="16" fillId="16" borderId="1" xfId="0" applyFont="1" applyFill="1" applyBorder="1" applyAlignment="1">
      <alignment horizontal="left" vertical="top" wrapText="1"/>
    </xf>
    <xf numFmtId="0" fontId="16" fillId="15" borderId="1" xfId="0" applyFont="1" applyFill="1" applyBorder="1"/>
    <xf numFmtId="0" fontId="16" fillId="16" borderId="1" xfId="0" applyFont="1" applyFill="1" applyBorder="1" applyAlignment="1">
      <alignment wrapText="1"/>
    </xf>
    <xf numFmtId="0" fontId="16" fillId="14" borderId="1" xfId="0" applyFont="1" applyFill="1" applyBorder="1" applyAlignment="1">
      <alignment wrapText="1"/>
    </xf>
    <xf numFmtId="164" fontId="16" fillId="14" borderId="31" xfId="0" applyNumberFormat="1" applyFont="1" applyFill="1" applyBorder="1" applyAlignment="1">
      <alignment horizontal="center" vertical="top" wrapText="1"/>
    </xf>
    <xf numFmtId="0" fontId="13" fillId="8" borderId="33" xfId="0" applyFont="1" applyFill="1" applyBorder="1" applyAlignment="1">
      <alignment horizontal="center" vertical="top" wrapText="1"/>
    </xf>
    <xf numFmtId="0" fontId="13" fillId="8" borderId="33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 vertical="top" wrapText="1"/>
    </xf>
    <xf numFmtId="0" fontId="16" fillId="16" borderId="36" xfId="0" applyFont="1" applyFill="1" applyBorder="1" applyAlignment="1">
      <alignment horizontal="center" vertical="top" wrapText="1"/>
    </xf>
    <xf numFmtId="0" fontId="16" fillId="15" borderId="36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/>
    </xf>
    <xf numFmtId="0" fontId="16" fillId="16" borderId="36" xfId="0" applyFont="1" applyFill="1" applyBorder="1" applyAlignment="1">
      <alignment horizontal="center"/>
    </xf>
    <xf numFmtId="164" fontId="16" fillId="16" borderId="3" xfId="0" applyNumberFormat="1" applyFont="1" applyFill="1" applyBorder="1" applyAlignment="1">
      <alignment horizontal="center" vertical="top" wrapText="1"/>
    </xf>
    <xf numFmtId="0" fontId="16" fillId="14" borderId="4" xfId="0" applyFont="1" applyFill="1" applyBorder="1" applyAlignment="1">
      <alignment horizontal="left" vertical="top" wrapText="1"/>
    </xf>
    <xf numFmtId="0" fontId="16" fillId="14" borderId="35" xfId="0" applyFont="1" applyFill="1" applyBorder="1" applyAlignment="1">
      <alignment horizontal="center" vertical="top" wrapText="1"/>
    </xf>
    <xf numFmtId="0" fontId="13" fillId="8" borderId="40" xfId="0" applyFont="1" applyFill="1" applyBorder="1" applyAlignment="1">
      <alignment horizontal="center" vertical="top" wrapText="1"/>
    </xf>
    <xf numFmtId="0" fontId="16" fillId="15" borderId="31" xfId="0" applyFont="1" applyFill="1" applyBorder="1"/>
    <xf numFmtId="0" fontId="16" fillId="15" borderId="37" xfId="0" applyFont="1" applyFill="1" applyBorder="1" applyAlignment="1">
      <alignment horizontal="center"/>
    </xf>
  </cellXfs>
  <cellStyles count="75">
    <cellStyle name="Comma" xfId="2" builtinId="3"/>
    <cellStyle name="Comma 2" xfId="7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_Feuil1" xfId="1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33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1219200</xdr:colOff>
      <xdr:row>22</xdr:row>
      <xdr:rowOff>63500</xdr:rowOff>
    </xdr:to>
    <xdr:pic>
      <xdr:nvPicPr>
        <xdr:cNvPr id="1025" name="Control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7835900"/>
          <a:ext cx="1219200" cy="254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3</xdr:col>
      <xdr:colOff>457200</xdr:colOff>
      <xdr:row>45</xdr:row>
      <xdr:rowOff>92075</xdr:rowOff>
    </xdr:to>
    <xdr:pic>
      <xdr:nvPicPr>
        <xdr:cNvPr id="2" name="Control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8677275"/>
          <a:ext cx="1219200" cy="254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1219200</xdr:colOff>
      <xdr:row>46</xdr:row>
      <xdr:rowOff>88900</xdr:rowOff>
    </xdr:to>
    <xdr:pic>
      <xdr:nvPicPr>
        <xdr:cNvPr id="2" name="Control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7835900"/>
          <a:ext cx="1219200" cy="254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</xdr:row>
      <xdr:rowOff>0</xdr:rowOff>
    </xdr:from>
    <xdr:to>
      <xdr:col>2</xdr:col>
      <xdr:colOff>762000</xdr:colOff>
      <xdr:row>49</xdr:row>
      <xdr:rowOff>63500</xdr:rowOff>
    </xdr:to>
    <xdr:pic>
      <xdr:nvPicPr>
        <xdr:cNvPr id="2" name="Control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9163050"/>
          <a:ext cx="1219200" cy="254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Z271"/>
  <sheetViews>
    <sheetView topLeftCell="A17" workbookViewId="0">
      <pane xSplit="5" topLeftCell="F1" activePane="topRight" state="frozen"/>
      <selection activeCell="D215" sqref="D215"/>
      <selection pane="topRight" activeCell="E188" sqref="E188"/>
    </sheetView>
  </sheetViews>
  <sheetFormatPr defaultColWidth="11.7109375" defaultRowHeight="12.75"/>
  <cols>
    <col min="1" max="2" width="11.7109375" style="4" customWidth="1"/>
    <col min="3" max="3" width="48.28515625" style="5" customWidth="1"/>
    <col min="4" max="4" width="11.7109375" style="4" customWidth="1"/>
    <col min="5" max="5" width="9.85546875" style="6" bestFit="1" customWidth="1"/>
    <col min="6" max="6" width="10.7109375" bestFit="1" customWidth="1"/>
    <col min="7" max="8" width="9" style="85" customWidth="1"/>
    <col min="9" max="9" width="9" style="83" customWidth="1"/>
    <col min="10" max="10" width="9" customWidth="1"/>
    <col min="11" max="11" width="7.42578125" style="85" customWidth="1"/>
    <col min="12" max="13" width="10.85546875" style="21" customWidth="1"/>
    <col min="14" max="14" width="11.85546875" style="21" customWidth="1"/>
    <col min="15" max="16" width="10.85546875" style="21" customWidth="1"/>
    <col min="17" max="17" width="11.85546875" style="21" customWidth="1"/>
    <col min="18" max="19" width="10.85546875" style="21" customWidth="1"/>
    <col min="20" max="20" width="11.85546875" style="21" customWidth="1"/>
    <col min="21" max="21" width="7" style="6" customWidth="1"/>
    <col min="22" max="22" width="9.42578125" style="21" bestFit="1" customWidth="1"/>
    <col min="23" max="28" width="7" style="6" customWidth="1"/>
    <col min="29" max="29" width="5" style="50" bestFit="1" customWidth="1"/>
    <col min="30" max="30" width="4" style="50" customWidth="1"/>
    <col min="31" max="31" width="5" style="50" customWidth="1"/>
    <col min="32" max="32" width="5" style="50" bestFit="1" customWidth="1"/>
    <col min="33" max="33" width="4" style="50" customWidth="1"/>
    <col min="34" max="34" width="8.140625" style="50" bestFit="1" customWidth="1"/>
    <col min="35" max="35" width="8.140625" style="23" bestFit="1" customWidth="1"/>
    <col min="36" max="36" width="5.140625" style="18" bestFit="1" customWidth="1"/>
    <col min="37" max="38" width="11.7109375" style="18" customWidth="1"/>
    <col min="39" max="39" width="11.7109375" style="18" hidden="1" customWidth="1"/>
    <col min="40" max="40" width="11.7109375" style="18" customWidth="1"/>
    <col min="41" max="41" width="11.7109375" style="18" hidden="1" customWidth="1"/>
    <col min="42" max="42" width="11.7109375" style="18"/>
    <col min="43" max="43" width="11.7109375" style="18" hidden="1" customWidth="1"/>
    <col min="44" max="44" width="11.7109375" style="18"/>
    <col min="45" max="45" width="11.7109375" style="18" hidden="1" customWidth="1"/>
    <col min="46" max="52" width="11.7109375" style="18"/>
    <col min="53" max="16384" width="11.7109375" style="1"/>
  </cols>
  <sheetData>
    <row r="1" spans="1:78" ht="30" thickBot="1">
      <c r="A1" s="167" t="s">
        <v>420</v>
      </c>
      <c r="B1" s="168"/>
      <c r="C1" s="168"/>
      <c r="D1" s="168"/>
      <c r="E1" s="168"/>
      <c r="F1" s="104"/>
      <c r="G1" s="59"/>
      <c r="H1" s="59"/>
      <c r="I1"/>
      <c r="K1" s="49"/>
      <c r="L1" s="164" t="s">
        <v>256</v>
      </c>
      <c r="M1" s="165"/>
      <c r="N1" s="166"/>
      <c r="O1" s="164" t="s">
        <v>274</v>
      </c>
      <c r="P1" s="165"/>
      <c r="Q1" s="166"/>
      <c r="R1" s="164" t="s">
        <v>360</v>
      </c>
      <c r="S1" s="165"/>
      <c r="T1" s="166"/>
      <c r="U1" s="57"/>
      <c r="V1" s="93"/>
      <c r="W1" s="57"/>
      <c r="X1" s="57"/>
      <c r="Y1" s="57"/>
      <c r="Z1" s="57"/>
      <c r="AA1" s="58"/>
      <c r="AB1" s="58"/>
      <c r="AC1" s="69"/>
      <c r="AE1" s="69"/>
    </row>
    <row r="2" spans="1:78" ht="27" thickTop="1" thickBot="1">
      <c r="A2" s="105" t="s">
        <v>0</v>
      </c>
      <c r="B2" s="106" t="s">
        <v>1</v>
      </c>
      <c r="C2" s="107" t="s">
        <v>2</v>
      </c>
      <c r="D2" s="108" t="s">
        <v>3</v>
      </c>
      <c r="E2" s="109" t="s">
        <v>421</v>
      </c>
      <c r="F2" t="s">
        <v>429</v>
      </c>
      <c r="G2" s="56" t="s">
        <v>364</v>
      </c>
      <c r="H2" s="56" t="s">
        <v>359</v>
      </c>
      <c r="I2" s="56" t="s">
        <v>178</v>
      </c>
      <c r="K2" s="52" t="s">
        <v>174</v>
      </c>
      <c r="L2" s="54" t="s">
        <v>121</v>
      </c>
      <c r="M2" s="55" t="s">
        <v>168</v>
      </c>
      <c r="N2" s="53" t="s">
        <v>144</v>
      </c>
      <c r="O2" s="54" t="s">
        <v>121</v>
      </c>
      <c r="P2" s="55" t="s">
        <v>168</v>
      </c>
      <c r="Q2" s="53" t="s">
        <v>144</v>
      </c>
      <c r="R2" s="54" t="s">
        <v>121</v>
      </c>
      <c r="S2" s="55" t="s">
        <v>168</v>
      </c>
      <c r="T2" s="53" t="s">
        <v>144</v>
      </c>
      <c r="U2" s="56">
        <v>2016</v>
      </c>
      <c r="V2" s="56">
        <v>2015</v>
      </c>
      <c r="W2" s="56">
        <v>2014</v>
      </c>
      <c r="X2" s="80">
        <v>2013</v>
      </c>
      <c r="Y2" s="80">
        <v>2012</v>
      </c>
      <c r="Z2" s="56">
        <v>2011</v>
      </c>
      <c r="AA2" s="79">
        <v>2010</v>
      </c>
      <c r="AB2" s="77">
        <v>2009</v>
      </c>
      <c r="AC2" s="70"/>
      <c r="AD2" s="51"/>
      <c r="AE2" s="70"/>
      <c r="AF2" s="51"/>
      <c r="AG2" s="51"/>
      <c r="AH2" s="51"/>
      <c r="AI2" s="75"/>
      <c r="AM2" s="18" t="s">
        <v>179</v>
      </c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</row>
    <row r="3" spans="1:78" ht="15.95" customHeight="1" thickTop="1">
      <c r="A3" s="113">
        <v>42759</v>
      </c>
      <c r="B3" s="111">
        <v>42764</v>
      </c>
      <c r="C3" s="146" t="s">
        <v>439</v>
      </c>
      <c r="D3" s="148" t="s">
        <v>143</v>
      </c>
      <c r="E3" s="125" t="s">
        <v>127</v>
      </c>
      <c r="G3" s="44" t="s">
        <v>446</v>
      </c>
      <c r="H3" s="44" t="s">
        <v>446</v>
      </c>
      <c r="I3" s="44" t="s">
        <v>446</v>
      </c>
      <c r="K3" s="76">
        <f t="shared" ref="K3:K66" si="0">3*S3/2+M3/2+P3+3*(R3+T3)+L3+N3+2*(O3+Q3)</f>
        <v>0</v>
      </c>
      <c r="L3" s="151"/>
      <c r="M3" s="153"/>
      <c r="N3" s="155"/>
      <c r="O3" s="151"/>
      <c r="P3" s="153"/>
      <c r="Q3" s="155"/>
      <c r="R3" s="151"/>
      <c r="S3" s="153"/>
      <c r="T3" s="155"/>
      <c r="U3" s="99"/>
      <c r="V3" s="60"/>
      <c r="W3" s="60"/>
      <c r="X3" s="60"/>
      <c r="Y3" s="60"/>
      <c r="Z3" s="60"/>
      <c r="AA3" s="60"/>
      <c r="AB3" s="60"/>
      <c r="AC3" s="71"/>
      <c r="AD3" s="68">
        <f t="shared" ref="AD3:AD25" si="1">6*(R3+T3)+3*S3</f>
        <v>0</v>
      </c>
      <c r="AE3" s="68">
        <f t="shared" ref="AE3:AE34" si="2">6*(O3+Q3)+3*P3</f>
        <v>0</v>
      </c>
      <c r="AF3" s="68">
        <f t="shared" ref="AF3:AF34" si="3">6*(L3+N3)+3*M3</f>
        <v>0</v>
      </c>
      <c r="AG3" s="68"/>
      <c r="AH3" s="91"/>
      <c r="AI3" s="91"/>
      <c r="AJ3" s="27"/>
      <c r="AK3" s="30"/>
      <c r="AL3" s="26"/>
      <c r="AM3" s="18">
        <f>IFERROR(HLOOKUP(Z3,Barême!$C$25:$S$26,2,0),0)</f>
        <v>0</v>
      </c>
      <c r="AN3" s="26"/>
      <c r="AP3" s="20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</row>
    <row r="4" spans="1:78" s="2" customFormat="1" ht="15" customHeight="1">
      <c r="A4" s="143">
        <v>42788</v>
      </c>
      <c r="B4" s="114">
        <v>42792</v>
      </c>
      <c r="C4" s="112" t="s">
        <v>442</v>
      </c>
      <c r="D4" s="131" t="s">
        <v>21</v>
      </c>
      <c r="E4" s="125" t="s">
        <v>127</v>
      </c>
      <c r="F4"/>
      <c r="G4" s="44" t="s">
        <v>446</v>
      </c>
      <c r="H4" s="44" t="s">
        <v>446</v>
      </c>
      <c r="I4" s="44" t="s">
        <v>446</v>
      </c>
      <c r="J4"/>
      <c r="K4" s="76">
        <f t="shared" si="0"/>
        <v>0</v>
      </c>
      <c r="L4" s="47"/>
      <c r="M4" s="40"/>
      <c r="N4" s="48"/>
      <c r="O4" s="47"/>
      <c r="P4" s="40"/>
      <c r="Q4" s="48"/>
      <c r="R4" s="47"/>
      <c r="S4" s="40"/>
      <c r="T4" s="48"/>
      <c r="U4" s="99"/>
      <c r="V4" s="60"/>
      <c r="W4" s="60"/>
      <c r="X4" s="60"/>
      <c r="Y4" s="60"/>
      <c r="Z4" s="60"/>
      <c r="AA4" s="60"/>
      <c r="AB4" s="60"/>
      <c r="AC4" s="71"/>
      <c r="AD4" s="68">
        <f t="shared" si="1"/>
        <v>0</v>
      </c>
      <c r="AE4" s="68">
        <f t="shared" si="2"/>
        <v>0</v>
      </c>
      <c r="AF4" s="68">
        <f t="shared" si="3"/>
        <v>0</v>
      </c>
      <c r="AG4" s="68"/>
      <c r="AH4" s="91"/>
      <c r="AI4" s="91"/>
      <c r="AJ4" s="27"/>
      <c r="AK4" s="30"/>
      <c r="AL4" s="26"/>
      <c r="AM4" s="18">
        <f>IFERROR(HLOOKUP(Z4,Barême!$C$25:$S$26,2,0),0)</f>
        <v>0</v>
      </c>
      <c r="AN4" s="26"/>
      <c r="AO4" s="18"/>
      <c r="AP4" s="20"/>
      <c r="AQ4" s="18"/>
      <c r="AR4" s="18"/>
      <c r="AS4" s="18"/>
      <c r="AT4" s="18"/>
      <c r="AU4" s="18"/>
      <c r="AV4" s="18"/>
      <c r="AW4" s="18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"/>
    </row>
    <row r="5" spans="1:78" s="3" customFormat="1" ht="15" customHeight="1">
      <c r="A5" s="143">
        <v>42806</v>
      </c>
      <c r="B5" s="114">
        <v>42813</v>
      </c>
      <c r="C5" s="112" t="s">
        <v>448</v>
      </c>
      <c r="D5" s="131" t="s">
        <v>450</v>
      </c>
      <c r="E5" s="125" t="s">
        <v>365</v>
      </c>
      <c r="F5"/>
      <c r="G5" s="44" t="s">
        <v>446</v>
      </c>
      <c r="H5" s="44" t="s">
        <v>446</v>
      </c>
      <c r="I5" s="44" t="s">
        <v>446</v>
      </c>
      <c r="J5"/>
      <c r="K5" s="76">
        <f t="shared" si="0"/>
        <v>0</v>
      </c>
      <c r="L5" s="47"/>
      <c r="M5" s="40"/>
      <c r="N5" s="48"/>
      <c r="O5" s="47"/>
      <c r="P5" s="40"/>
      <c r="Q5" s="48"/>
      <c r="R5" s="47"/>
      <c r="S5" s="40"/>
      <c r="T5" s="48"/>
      <c r="U5" s="99"/>
      <c r="V5" s="60"/>
      <c r="W5" s="60"/>
      <c r="X5" s="60"/>
      <c r="Y5" s="60"/>
      <c r="Z5" s="60"/>
      <c r="AA5" s="60"/>
      <c r="AB5" s="60"/>
      <c r="AC5" s="71"/>
      <c r="AD5" s="68">
        <f t="shared" si="1"/>
        <v>0</v>
      </c>
      <c r="AE5" s="68">
        <f t="shared" si="2"/>
        <v>0</v>
      </c>
      <c r="AF5" s="68">
        <f t="shared" si="3"/>
        <v>0</v>
      </c>
      <c r="AG5" s="68"/>
      <c r="AH5" s="91"/>
      <c r="AI5" s="91"/>
      <c r="AJ5" s="27"/>
      <c r="AK5" s="30"/>
      <c r="AL5" s="26"/>
      <c r="AM5" s="18">
        <f>IFERROR(HLOOKUP(Z5,Barême!$C$25:$S$26,2,0),0)</f>
        <v>0</v>
      </c>
      <c r="AN5" s="26"/>
      <c r="AO5" s="18"/>
      <c r="AP5" s="20"/>
      <c r="AQ5" s="18"/>
      <c r="AR5" s="18"/>
      <c r="AS5" s="18"/>
      <c r="AT5" s="18"/>
      <c r="AU5" s="18"/>
      <c r="AV5" s="18"/>
      <c r="AW5" s="18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"/>
    </row>
    <row r="6" spans="1:78" s="3" customFormat="1" ht="15" customHeight="1">
      <c r="A6" s="113">
        <v>42826</v>
      </c>
      <c r="B6" s="111">
        <v>42831</v>
      </c>
      <c r="C6" s="112" t="s">
        <v>467</v>
      </c>
      <c r="D6" s="131" t="s">
        <v>468</v>
      </c>
      <c r="E6" s="125" t="s">
        <v>365</v>
      </c>
      <c r="F6"/>
      <c r="G6" s="44" t="s">
        <v>446</v>
      </c>
      <c r="H6" s="44" t="s">
        <v>446</v>
      </c>
      <c r="I6" s="44" t="s">
        <v>446</v>
      </c>
      <c r="J6"/>
      <c r="K6" s="76">
        <f t="shared" si="0"/>
        <v>0</v>
      </c>
      <c r="L6" s="47"/>
      <c r="M6" s="40"/>
      <c r="N6" s="48"/>
      <c r="O6" s="47"/>
      <c r="P6" s="40"/>
      <c r="Q6" s="48"/>
      <c r="R6" s="47"/>
      <c r="S6" s="40"/>
      <c r="T6" s="48"/>
      <c r="U6" s="99"/>
      <c r="V6" s="60"/>
      <c r="W6" s="60"/>
      <c r="X6" s="60"/>
      <c r="Y6" s="60"/>
      <c r="Z6" s="60"/>
      <c r="AA6" s="60"/>
      <c r="AB6" s="60"/>
      <c r="AC6" s="71"/>
      <c r="AD6" s="68">
        <f t="shared" si="1"/>
        <v>0</v>
      </c>
      <c r="AE6" s="68">
        <f t="shared" si="2"/>
        <v>0</v>
      </c>
      <c r="AF6" s="68">
        <f t="shared" si="3"/>
        <v>0</v>
      </c>
      <c r="AG6" s="68"/>
      <c r="AH6" s="91"/>
      <c r="AI6" s="91"/>
      <c r="AJ6" s="27"/>
      <c r="AK6" s="30"/>
      <c r="AL6" s="26"/>
      <c r="AM6" s="18">
        <f>IFERROR(HLOOKUP(Z6,Barême!$C$25:$S$26,2,0),0)</f>
        <v>0</v>
      </c>
      <c r="AN6" s="26"/>
      <c r="AO6" s="18"/>
      <c r="AP6" s="20"/>
      <c r="AQ6" s="18"/>
      <c r="AR6" s="18"/>
      <c r="AS6" s="18"/>
      <c r="AT6" s="18"/>
      <c r="AU6" s="18"/>
      <c r="AV6" s="18"/>
      <c r="AW6" s="18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"/>
    </row>
    <row r="7" spans="1:78" s="3" customFormat="1" ht="15" customHeight="1">
      <c r="A7" s="113">
        <v>42875</v>
      </c>
      <c r="B7" s="111">
        <v>42875</v>
      </c>
      <c r="C7" s="112" t="s">
        <v>449</v>
      </c>
      <c r="D7" s="131" t="s">
        <v>34</v>
      </c>
      <c r="E7" s="125" t="s">
        <v>132</v>
      </c>
      <c r="F7"/>
      <c r="G7" s="44" t="s">
        <v>446</v>
      </c>
      <c r="H7" s="44" t="s">
        <v>446</v>
      </c>
      <c r="I7" s="44" t="s">
        <v>446</v>
      </c>
      <c r="J7"/>
      <c r="K7" s="76">
        <f t="shared" si="0"/>
        <v>0</v>
      </c>
      <c r="L7" s="47"/>
      <c r="M7" s="40"/>
      <c r="N7" s="48"/>
      <c r="O7" s="47"/>
      <c r="P7" s="40"/>
      <c r="Q7" s="48"/>
      <c r="R7" s="47"/>
      <c r="S7" s="40"/>
      <c r="T7" s="48"/>
      <c r="U7" s="99"/>
      <c r="V7" s="60"/>
      <c r="W7" s="60"/>
      <c r="X7" s="60"/>
      <c r="Y7" s="60"/>
      <c r="Z7" s="60"/>
      <c r="AA7" s="60"/>
      <c r="AB7" s="60"/>
      <c r="AC7" s="71"/>
      <c r="AD7" s="68">
        <f t="shared" si="1"/>
        <v>0</v>
      </c>
      <c r="AE7" s="68">
        <f t="shared" si="2"/>
        <v>0</v>
      </c>
      <c r="AF7" s="68">
        <f t="shared" si="3"/>
        <v>0</v>
      </c>
      <c r="AG7" s="68"/>
      <c r="AH7" s="91"/>
      <c r="AI7" s="91"/>
      <c r="AJ7" s="27"/>
      <c r="AK7" s="30"/>
      <c r="AL7" s="26"/>
      <c r="AM7" s="18">
        <f>IFERROR(HLOOKUP(Z7,Barême!$C$25:$S$26,2,0),0)</f>
        <v>0</v>
      </c>
      <c r="AN7" s="26"/>
      <c r="AO7" s="18"/>
      <c r="AP7" s="20"/>
      <c r="AQ7" s="18"/>
      <c r="AR7" s="18"/>
      <c r="AS7" s="18"/>
      <c r="AT7" s="18"/>
      <c r="AU7" s="18"/>
      <c r="AV7" s="18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"/>
    </row>
    <row r="8" spans="1:78" s="3" customFormat="1" ht="15" customHeight="1">
      <c r="A8" s="113">
        <v>42887</v>
      </c>
      <c r="B8" s="111">
        <v>42890</v>
      </c>
      <c r="C8" s="112" t="s">
        <v>451</v>
      </c>
      <c r="D8" s="131" t="s">
        <v>60</v>
      </c>
      <c r="E8" s="125" t="s">
        <v>365</v>
      </c>
      <c r="F8"/>
      <c r="G8" s="44" t="s">
        <v>446</v>
      </c>
      <c r="H8" s="44" t="s">
        <v>446</v>
      </c>
      <c r="I8" s="44" t="s">
        <v>446</v>
      </c>
      <c r="J8"/>
      <c r="K8" s="76">
        <f t="shared" si="0"/>
        <v>0</v>
      </c>
      <c r="L8" s="47"/>
      <c r="M8" s="40"/>
      <c r="N8" s="48"/>
      <c r="O8" s="47"/>
      <c r="P8" s="40"/>
      <c r="Q8" s="48"/>
      <c r="R8" s="47"/>
      <c r="S8" s="40"/>
      <c r="T8" s="48"/>
      <c r="U8" s="99"/>
      <c r="V8" s="60"/>
      <c r="W8" s="60"/>
      <c r="X8" s="60"/>
      <c r="Y8" s="60"/>
      <c r="Z8" s="60"/>
      <c r="AA8" s="60"/>
      <c r="AB8" s="60"/>
      <c r="AC8" s="71"/>
      <c r="AD8" s="68">
        <f t="shared" si="1"/>
        <v>0</v>
      </c>
      <c r="AE8" s="68">
        <f t="shared" si="2"/>
        <v>0</v>
      </c>
      <c r="AF8" s="68">
        <f t="shared" si="3"/>
        <v>0</v>
      </c>
      <c r="AG8" s="68"/>
      <c r="AH8" s="91"/>
      <c r="AI8" s="91"/>
      <c r="AJ8" s="27"/>
      <c r="AK8" s="30"/>
      <c r="AL8" s="26"/>
      <c r="AM8" s="18">
        <f>IFERROR(HLOOKUP(Z8,Barême!$C$25:$S$26,2,0),0)</f>
        <v>0</v>
      </c>
      <c r="AN8" s="26"/>
      <c r="AO8" s="18"/>
      <c r="AP8" s="20"/>
      <c r="AQ8" s="18"/>
      <c r="AR8" s="18"/>
      <c r="AS8" s="18"/>
      <c r="AT8" s="18"/>
      <c r="AU8" s="18"/>
      <c r="AV8" s="18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"/>
    </row>
    <row r="9" spans="1:78" s="3" customFormat="1" ht="15" customHeight="1">
      <c r="A9" s="111">
        <v>42888</v>
      </c>
      <c r="B9" s="111">
        <v>42888</v>
      </c>
      <c r="C9" s="112" t="s">
        <v>452</v>
      </c>
      <c r="D9" s="131" t="s">
        <v>14</v>
      </c>
      <c r="E9" s="125" t="s">
        <v>132</v>
      </c>
      <c r="F9"/>
      <c r="G9" s="44" t="s">
        <v>446</v>
      </c>
      <c r="H9" s="44" t="s">
        <v>446</v>
      </c>
      <c r="I9" s="44" t="s">
        <v>446</v>
      </c>
      <c r="J9"/>
      <c r="K9" s="76">
        <f t="shared" si="0"/>
        <v>0</v>
      </c>
      <c r="L9" s="47"/>
      <c r="M9" s="40"/>
      <c r="N9" s="48"/>
      <c r="O9" s="47"/>
      <c r="P9" s="40"/>
      <c r="Q9" s="48"/>
      <c r="R9" s="47"/>
      <c r="S9" s="40"/>
      <c r="T9" s="48"/>
      <c r="U9" s="99"/>
      <c r="V9" s="60"/>
      <c r="W9" s="60"/>
      <c r="X9" s="60"/>
      <c r="Y9" s="60"/>
      <c r="Z9" s="60"/>
      <c r="AA9" s="60"/>
      <c r="AB9" s="60"/>
      <c r="AC9" s="71"/>
      <c r="AD9" s="68">
        <f t="shared" si="1"/>
        <v>0</v>
      </c>
      <c r="AE9" s="68">
        <f t="shared" si="2"/>
        <v>0</v>
      </c>
      <c r="AF9" s="68">
        <f t="shared" si="3"/>
        <v>0</v>
      </c>
      <c r="AG9" s="68"/>
      <c r="AH9" s="91"/>
      <c r="AI9" s="91"/>
      <c r="AJ9" s="27"/>
      <c r="AK9" s="30"/>
      <c r="AL9" s="26"/>
      <c r="AM9" s="18">
        <f>IFERROR(HLOOKUP(Z9,Barême!$C$25:$S$26,2,0),0)</f>
        <v>0</v>
      </c>
      <c r="AN9" s="26"/>
      <c r="AO9" s="18"/>
      <c r="AP9" s="20"/>
      <c r="AQ9" s="18"/>
      <c r="AR9" s="18"/>
      <c r="AS9" s="18"/>
      <c r="AT9" s="18"/>
      <c r="AU9" s="18"/>
      <c r="AV9" s="18"/>
      <c r="AW9" s="18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"/>
    </row>
    <row r="10" spans="1:78" s="3" customFormat="1" ht="15" customHeight="1">
      <c r="A10" s="111">
        <v>42904</v>
      </c>
      <c r="B10" s="111">
        <v>42904</v>
      </c>
      <c r="C10" s="112" t="s">
        <v>454</v>
      </c>
      <c r="D10" s="131" t="s">
        <v>24</v>
      </c>
      <c r="E10" s="125" t="s">
        <v>132</v>
      </c>
      <c r="F10"/>
      <c r="G10" s="44" t="s">
        <v>446</v>
      </c>
      <c r="H10" s="44" t="s">
        <v>446</v>
      </c>
      <c r="I10" s="44" t="s">
        <v>446</v>
      </c>
      <c r="J10"/>
      <c r="K10" s="76">
        <f t="shared" si="0"/>
        <v>0</v>
      </c>
      <c r="L10" s="47"/>
      <c r="M10" s="40"/>
      <c r="N10" s="48"/>
      <c r="O10" s="47"/>
      <c r="P10" s="40"/>
      <c r="Q10" s="48"/>
      <c r="R10" s="47"/>
      <c r="S10" s="40"/>
      <c r="T10" s="48"/>
      <c r="U10" s="99"/>
      <c r="V10" s="60"/>
      <c r="W10" s="60"/>
      <c r="X10" s="60"/>
      <c r="Y10" s="60"/>
      <c r="Z10" s="60"/>
      <c r="AA10" s="60"/>
      <c r="AB10" s="60"/>
      <c r="AC10" s="71"/>
      <c r="AD10" s="68">
        <f t="shared" si="1"/>
        <v>0</v>
      </c>
      <c r="AE10" s="68">
        <f t="shared" si="2"/>
        <v>0</v>
      </c>
      <c r="AF10" s="68">
        <f t="shared" si="3"/>
        <v>0</v>
      </c>
      <c r="AG10" s="68"/>
      <c r="AH10" s="91"/>
      <c r="AI10" s="91"/>
      <c r="AJ10" s="27"/>
      <c r="AK10" s="30"/>
      <c r="AL10" s="26"/>
      <c r="AM10" s="18">
        <f>IFERROR(HLOOKUP(Z10,Barême!$C$25:$S$26,2,0),0)</f>
        <v>0</v>
      </c>
      <c r="AN10" s="26"/>
      <c r="AO10" s="18"/>
      <c r="AP10" s="20"/>
      <c r="AQ10" s="18"/>
      <c r="AR10" s="18"/>
      <c r="AS10" s="18"/>
      <c r="AT10" s="18"/>
      <c r="AU10" s="18"/>
      <c r="AV10" s="18"/>
      <c r="AW10" s="18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"/>
    </row>
    <row r="11" spans="1:78" ht="15" customHeight="1">
      <c r="A11" s="111">
        <v>42924</v>
      </c>
      <c r="B11" s="111">
        <v>42924</v>
      </c>
      <c r="C11" s="112" t="s">
        <v>455</v>
      </c>
      <c r="D11" s="131" t="s">
        <v>24</v>
      </c>
      <c r="E11" s="125" t="s">
        <v>132</v>
      </c>
      <c r="G11" s="44" t="s">
        <v>446</v>
      </c>
      <c r="H11" s="44" t="s">
        <v>446</v>
      </c>
      <c r="I11" s="44" t="s">
        <v>446</v>
      </c>
      <c r="K11" s="76">
        <f t="shared" si="0"/>
        <v>0</v>
      </c>
      <c r="L11" s="47"/>
      <c r="M11" s="40"/>
      <c r="N11" s="48"/>
      <c r="O11" s="47"/>
      <c r="P11" s="40"/>
      <c r="Q11" s="48"/>
      <c r="R11" s="47"/>
      <c r="S11" s="40"/>
      <c r="T11" s="48"/>
      <c r="U11" s="99"/>
      <c r="V11" s="60"/>
      <c r="W11" s="60"/>
      <c r="X11" s="60"/>
      <c r="Y11" s="60"/>
      <c r="Z11" s="60"/>
      <c r="AA11" s="60"/>
      <c r="AB11" s="60"/>
      <c r="AC11" s="71"/>
      <c r="AD11" s="68">
        <f t="shared" si="1"/>
        <v>0</v>
      </c>
      <c r="AE11" s="68">
        <f t="shared" si="2"/>
        <v>0</v>
      </c>
      <c r="AF11" s="68">
        <f t="shared" si="3"/>
        <v>0</v>
      </c>
      <c r="AG11" s="68"/>
      <c r="AH11" s="91"/>
      <c r="AI11" s="91"/>
      <c r="AJ11" s="27"/>
      <c r="AK11" s="30"/>
      <c r="AL11" s="26"/>
      <c r="AM11" s="18">
        <f>IFERROR(HLOOKUP(Z11,Barême!$C$25:$S$26,2,0),0)</f>
        <v>0</v>
      </c>
      <c r="AN11" s="26"/>
      <c r="AP11" s="20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1:78" ht="15" customHeight="1">
      <c r="A12" s="111">
        <v>42960</v>
      </c>
      <c r="B12" s="111">
        <v>42960</v>
      </c>
      <c r="C12" s="112" t="s">
        <v>456</v>
      </c>
      <c r="D12" s="131" t="s">
        <v>34</v>
      </c>
      <c r="E12" s="125" t="s">
        <v>133</v>
      </c>
      <c r="G12" s="44" t="s">
        <v>446</v>
      </c>
      <c r="H12" s="44" t="s">
        <v>446</v>
      </c>
      <c r="I12" s="44" t="s">
        <v>446</v>
      </c>
      <c r="K12" s="76">
        <f t="shared" si="0"/>
        <v>0</v>
      </c>
      <c r="L12" s="47"/>
      <c r="M12" s="40"/>
      <c r="N12" s="48"/>
      <c r="O12" s="47"/>
      <c r="P12" s="40"/>
      <c r="Q12" s="48"/>
      <c r="R12" s="47"/>
      <c r="S12" s="40"/>
      <c r="T12" s="48"/>
      <c r="U12" s="99"/>
      <c r="V12" s="60"/>
      <c r="W12" s="60"/>
      <c r="X12" s="60"/>
      <c r="Y12" s="60"/>
      <c r="Z12" s="60"/>
      <c r="AA12" s="60"/>
      <c r="AB12" s="60"/>
      <c r="AC12" s="71"/>
      <c r="AD12" s="68">
        <f t="shared" si="1"/>
        <v>0</v>
      </c>
      <c r="AE12" s="68">
        <f t="shared" si="2"/>
        <v>0</v>
      </c>
      <c r="AF12" s="68">
        <f t="shared" si="3"/>
        <v>0</v>
      </c>
      <c r="AG12" s="68"/>
      <c r="AH12" s="91"/>
      <c r="AI12" s="91"/>
      <c r="AJ12" s="27"/>
      <c r="AK12" s="30"/>
      <c r="AL12" s="26"/>
      <c r="AM12" s="18">
        <f>IFERROR(HLOOKUP(Z12,Barême!$C$25:$S$26,2,0),0)</f>
        <v>0</v>
      </c>
      <c r="AN12" s="26"/>
      <c r="AP12" s="20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1:78" ht="15" customHeight="1">
      <c r="A13" s="111">
        <v>42971</v>
      </c>
      <c r="B13" s="111">
        <v>42974</v>
      </c>
      <c r="C13" s="112" t="s">
        <v>457</v>
      </c>
      <c r="D13" s="131" t="s">
        <v>18</v>
      </c>
      <c r="E13" s="125" t="s">
        <v>127</v>
      </c>
      <c r="G13" s="44" t="s">
        <v>446</v>
      </c>
      <c r="H13" s="44" t="s">
        <v>446</v>
      </c>
      <c r="I13" s="44" t="s">
        <v>446</v>
      </c>
      <c r="K13" s="76">
        <f t="shared" si="0"/>
        <v>0</v>
      </c>
      <c r="L13" s="47"/>
      <c r="M13" s="40"/>
      <c r="N13" s="48"/>
      <c r="O13" s="47"/>
      <c r="P13" s="40"/>
      <c r="Q13" s="48"/>
      <c r="R13" s="47"/>
      <c r="S13" s="40"/>
      <c r="T13" s="48"/>
      <c r="U13" s="99"/>
      <c r="V13" s="60"/>
      <c r="W13" s="60"/>
      <c r="X13" s="60"/>
      <c r="Y13" s="60"/>
      <c r="Z13" s="60"/>
      <c r="AA13" s="60"/>
      <c r="AB13" s="60"/>
      <c r="AC13" s="71"/>
      <c r="AD13" s="68">
        <f t="shared" si="1"/>
        <v>0</v>
      </c>
      <c r="AE13" s="68">
        <f t="shared" si="2"/>
        <v>0</v>
      </c>
      <c r="AF13" s="68">
        <f t="shared" si="3"/>
        <v>0</v>
      </c>
      <c r="AG13" s="68"/>
      <c r="AH13" s="91"/>
      <c r="AI13" s="91"/>
      <c r="AJ13" s="27"/>
      <c r="AK13" s="30"/>
      <c r="AL13" s="26"/>
      <c r="AM13" s="18">
        <f>IFERROR(HLOOKUP(Z13,Barême!$C$25:$S$26,2,0),0)</f>
        <v>0</v>
      </c>
      <c r="AN13" s="26"/>
      <c r="AP13" s="20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8" ht="15" customHeight="1">
      <c r="A14" s="111">
        <v>42973</v>
      </c>
      <c r="B14" s="111">
        <v>42973</v>
      </c>
      <c r="C14" s="112" t="s">
        <v>458</v>
      </c>
      <c r="D14" s="131" t="s">
        <v>24</v>
      </c>
      <c r="E14" s="125" t="s">
        <v>132</v>
      </c>
      <c r="G14" s="44" t="s">
        <v>446</v>
      </c>
      <c r="H14" s="44" t="s">
        <v>446</v>
      </c>
      <c r="I14" s="44" t="s">
        <v>446</v>
      </c>
      <c r="K14" s="76">
        <f t="shared" si="0"/>
        <v>0</v>
      </c>
      <c r="L14" s="47"/>
      <c r="M14" s="40"/>
      <c r="N14" s="48"/>
      <c r="O14" s="47"/>
      <c r="P14" s="40"/>
      <c r="Q14" s="48"/>
      <c r="R14" s="47"/>
      <c r="S14" s="40"/>
      <c r="T14" s="48"/>
      <c r="U14" s="99"/>
      <c r="V14" s="60"/>
      <c r="W14" s="60"/>
      <c r="X14" s="60"/>
      <c r="Y14" s="60"/>
      <c r="Z14" s="60"/>
      <c r="AA14" s="60"/>
      <c r="AB14" s="60"/>
      <c r="AC14" s="71"/>
      <c r="AD14" s="68">
        <f t="shared" si="1"/>
        <v>0</v>
      </c>
      <c r="AE14" s="68">
        <f t="shared" si="2"/>
        <v>0</v>
      </c>
      <c r="AF14" s="68">
        <f t="shared" si="3"/>
        <v>0</v>
      </c>
      <c r="AG14" s="68"/>
      <c r="AH14" s="91"/>
      <c r="AI14" s="91"/>
      <c r="AJ14" s="27"/>
      <c r="AK14" s="30"/>
      <c r="AL14" s="26"/>
      <c r="AM14" s="18">
        <f>IFERROR(HLOOKUP(Z14,Barême!$C$25:$S$26,2,0),0)</f>
        <v>0</v>
      </c>
      <c r="AN14" s="26"/>
      <c r="AP14" s="20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8" s="3" customFormat="1" ht="15" customHeight="1">
      <c r="A15" s="111">
        <v>42973</v>
      </c>
      <c r="B15" s="111">
        <v>42973</v>
      </c>
      <c r="C15" s="112" t="s">
        <v>459</v>
      </c>
      <c r="D15" s="131" t="s">
        <v>80</v>
      </c>
      <c r="E15" s="125" t="s">
        <v>366</v>
      </c>
      <c r="F15"/>
      <c r="G15" s="44" t="s">
        <v>446</v>
      </c>
      <c r="H15" s="44" t="s">
        <v>446</v>
      </c>
      <c r="I15" s="44" t="s">
        <v>446</v>
      </c>
      <c r="J15"/>
      <c r="K15" s="76">
        <f t="shared" si="0"/>
        <v>0</v>
      </c>
      <c r="L15" s="47"/>
      <c r="M15" s="40"/>
      <c r="N15" s="48"/>
      <c r="O15" s="47"/>
      <c r="P15" s="40"/>
      <c r="Q15" s="48"/>
      <c r="R15" s="47"/>
      <c r="S15" s="40"/>
      <c r="T15" s="48"/>
      <c r="U15" s="99"/>
      <c r="V15" s="60"/>
      <c r="W15" s="60"/>
      <c r="X15" s="60"/>
      <c r="Y15" s="60"/>
      <c r="Z15" s="60"/>
      <c r="AA15" s="60"/>
      <c r="AB15" s="60"/>
      <c r="AC15" s="71"/>
      <c r="AD15" s="68">
        <f t="shared" si="1"/>
        <v>0</v>
      </c>
      <c r="AE15" s="68">
        <f t="shared" si="2"/>
        <v>0</v>
      </c>
      <c r="AF15" s="68">
        <f t="shared" si="3"/>
        <v>0</v>
      </c>
      <c r="AG15" s="68"/>
      <c r="AH15" s="91"/>
      <c r="AI15" s="91"/>
      <c r="AJ15" s="27"/>
      <c r="AK15" s="30"/>
      <c r="AL15" s="26"/>
      <c r="AM15" s="18">
        <f>IFERROR(HLOOKUP(Z15,Barême!$C$25:$S$26,2,0),0)</f>
        <v>0</v>
      </c>
      <c r="AN15" s="26"/>
      <c r="AO15" s="18"/>
      <c r="AP15" s="20"/>
      <c r="AQ15" s="18"/>
      <c r="AR15" s="18"/>
      <c r="AS15" s="18"/>
      <c r="AT15" s="18"/>
      <c r="AU15" s="18"/>
      <c r="AV15" s="18"/>
      <c r="AW15" s="18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"/>
    </row>
    <row r="16" spans="1:78" ht="15" customHeight="1">
      <c r="A16" s="111">
        <v>42980</v>
      </c>
      <c r="B16" s="111">
        <v>42980</v>
      </c>
      <c r="C16" s="112" t="s">
        <v>460</v>
      </c>
      <c r="D16" s="131" t="s">
        <v>24</v>
      </c>
      <c r="E16" s="125" t="s">
        <v>132</v>
      </c>
      <c r="G16" s="44" t="s">
        <v>446</v>
      </c>
      <c r="H16" s="44" t="s">
        <v>446</v>
      </c>
      <c r="I16" s="44" t="s">
        <v>446</v>
      </c>
      <c r="K16" s="76">
        <f t="shared" si="0"/>
        <v>0</v>
      </c>
      <c r="L16" s="47"/>
      <c r="M16" s="40"/>
      <c r="N16" s="48"/>
      <c r="O16" s="47"/>
      <c r="P16" s="40"/>
      <c r="Q16" s="48"/>
      <c r="R16" s="47"/>
      <c r="S16" s="40"/>
      <c r="T16" s="48"/>
      <c r="U16" s="99"/>
      <c r="V16" s="60"/>
      <c r="W16" s="60"/>
      <c r="X16" s="60"/>
      <c r="Y16" s="60"/>
      <c r="Z16" s="60"/>
      <c r="AA16" s="60"/>
      <c r="AB16" s="60"/>
      <c r="AC16" s="71"/>
      <c r="AD16" s="68">
        <f t="shared" si="1"/>
        <v>0</v>
      </c>
      <c r="AE16" s="68">
        <f t="shared" si="2"/>
        <v>0</v>
      </c>
      <c r="AF16" s="68">
        <f t="shared" si="3"/>
        <v>0</v>
      </c>
      <c r="AG16" s="68"/>
      <c r="AH16" s="91"/>
      <c r="AI16" s="91"/>
      <c r="AJ16" s="27"/>
      <c r="AK16" s="30"/>
      <c r="AL16" s="26"/>
      <c r="AM16" s="18">
        <f>IFERROR(HLOOKUP(Z16,Barême!$C$25:$S$26,2,0),0)</f>
        <v>0</v>
      </c>
      <c r="AN16" s="26"/>
      <c r="AP16" s="20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</row>
    <row r="17" spans="1:78" s="3" customFormat="1" ht="15" customHeight="1">
      <c r="A17" s="111">
        <v>42917</v>
      </c>
      <c r="B17" s="111">
        <v>42939</v>
      </c>
      <c r="C17" s="120" t="s">
        <v>77</v>
      </c>
      <c r="D17" s="131" t="s">
        <v>12</v>
      </c>
      <c r="E17" s="125" t="s">
        <v>118</v>
      </c>
      <c r="F17"/>
      <c r="G17" s="44">
        <f>K17+200</f>
        <v>665</v>
      </c>
      <c r="H17" s="44">
        <v>623</v>
      </c>
      <c r="I17" s="44">
        <f t="shared" ref="I17:I48" si="4">G17-H17</f>
        <v>42</v>
      </c>
      <c r="J17" t="s">
        <v>329</v>
      </c>
      <c r="K17" s="76">
        <f t="shared" si="0"/>
        <v>465</v>
      </c>
      <c r="L17" s="47">
        <v>18</v>
      </c>
      <c r="M17" s="40">
        <v>4</v>
      </c>
      <c r="N17" s="48">
        <v>56</v>
      </c>
      <c r="O17" s="47">
        <v>17</v>
      </c>
      <c r="P17" s="40">
        <v>5</v>
      </c>
      <c r="Q17" s="48">
        <v>61</v>
      </c>
      <c r="R17" s="47">
        <v>18</v>
      </c>
      <c r="S17" s="40">
        <v>4</v>
      </c>
      <c r="T17" s="48">
        <v>56</v>
      </c>
      <c r="U17" s="99" t="s">
        <v>118</v>
      </c>
      <c r="V17" s="62" t="s">
        <v>118</v>
      </c>
      <c r="W17" s="62" t="s">
        <v>118</v>
      </c>
      <c r="X17" s="62" t="s">
        <v>118</v>
      </c>
      <c r="Y17" s="62" t="s">
        <v>118</v>
      </c>
      <c r="Z17" s="62" t="s">
        <v>118</v>
      </c>
      <c r="AA17" s="62" t="s">
        <v>118</v>
      </c>
      <c r="AB17" s="62" t="s">
        <v>118</v>
      </c>
      <c r="AC17" s="72"/>
      <c r="AD17" s="68">
        <f t="shared" si="1"/>
        <v>456</v>
      </c>
      <c r="AE17" s="68">
        <f t="shared" si="2"/>
        <v>483</v>
      </c>
      <c r="AF17" s="68">
        <f t="shared" si="3"/>
        <v>456</v>
      </c>
      <c r="AG17" s="68"/>
      <c r="AH17" s="91"/>
      <c r="AI17" s="91"/>
      <c r="AJ17" s="27"/>
      <c r="AK17" s="30"/>
      <c r="AL17" s="26"/>
      <c r="AM17" s="18">
        <f>IFERROR(HLOOKUP(Z17,Barême!$C$25:$S$26,2,0),0)</f>
        <v>0</v>
      </c>
      <c r="AN17" s="26"/>
      <c r="AO17" s="18"/>
      <c r="AP17" s="20"/>
      <c r="AQ17" s="18"/>
      <c r="AR17" s="18"/>
      <c r="AS17" s="18"/>
      <c r="AT17" s="18"/>
      <c r="AU17" s="18"/>
      <c r="AV17" s="18"/>
      <c r="AW17" s="18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</row>
    <row r="18" spans="1:78" s="3" customFormat="1" ht="15" customHeight="1">
      <c r="A18" s="111" t="s">
        <v>461</v>
      </c>
      <c r="B18" s="111" t="s">
        <v>461</v>
      </c>
      <c r="C18" s="121" t="s">
        <v>430</v>
      </c>
      <c r="D18" s="134" t="s">
        <v>14</v>
      </c>
      <c r="E18" s="125" t="s">
        <v>120</v>
      </c>
      <c r="F18"/>
      <c r="G18" s="44">
        <f>K18+100</f>
        <v>465</v>
      </c>
      <c r="H18" s="44">
        <v>455</v>
      </c>
      <c r="I18" s="44">
        <f t="shared" si="4"/>
        <v>10</v>
      </c>
      <c r="J18" t="s">
        <v>328</v>
      </c>
      <c r="K18" s="76">
        <f t="shared" si="0"/>
        <v>365</v>
      </c>
      <c r="L18" s="45">
        <v>18</v>
      </c>
      <c r="M18" s="41">
        <v>7</v>
      </c>
      <c r="N18" s="46">
        <v>34</v>
      </c>
      <c r="O18" s="45">
        <v>17</v>
      </c>
      <c r="P18" s="41">
        <v>8</v>
      </c>
      <c r="Q18" s="46">
        <v>40</v>
      </c>
      <c r="R18" s="47">
        <v>18</v>
      </c>
      <c r="S18" s="40">
        <v>7</v>
      </c>
      <c r="T18" s="48">
        <v>41</v>
      </c>
      <c r="U18" s="99" t="s">
        <v>120</v>
      </c>
      <c r="V18" s="63" t="s">
        <v>120</v>
      </c>
      <c r="W18" s="63" t="s">
        <v>120</v>
      </c>
      <c r="X18" s="63" t="s">
        <v>120</v>
      </c>
      <c r="Y18" s="63" t="s">
        <v>120</v>
      </c>
      <c r="Z18" s="63" t="s">
        <v>120</v>
      </c>
      <c r="AA18" s="63" t="s">
        <v>120</v>
      </c>
      <c r="AB18" s="63" t="s">
        <v>120</v>
      </c>
      <c r="AC18" s="72"/>
      <c r="AD18" s="68">
        <f t="shared" si="1"/>
        <v>375</v>
      </c>
      <c r="AE18" s="68">
        <f t="shared" si="2"/>
        <v>366</v>
      </c>
      <c r="AF18" s="68">
        <f t="shared" si="3"/>
        <v>333</v>
      </c>
      <c r="AG18" s="68"/>
      <c r="AH18" s="91"/>
      <c r="AI18" s="91"/>
      <c r="AJ18" s="27"/>
      <c r="AK18" s="30"/>
      <c r="AL18" s="26"/>
      <c r="AM18" s="18">
        <f>IFERROR(HLOOKUP(Z18,Barême!$C$25:$S$26,2,0),0)</f>
        <v>0</v>
      </c>
      <c r="AN18" s="26"/>
      <c r="AO18" s="18"/>
      <c r="AP18" s="20"/>
      <c r="AQ18" s="20"/>
      <c r="AR18" s="20"/>
      <c r="AS18" s="20"/>
      <c r="AT18" s="20"/>
      <c r="AU18" s="20"/>
      <c r="AV18" s="20"/>
      <c r="AW18" s="20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"/>
    </row>
    <row r="19" spans="1:78" ht="15" customHeight="1">
      <c r="A19" s="111">
        <v>42966</v>
      </c>
      <c r="B19" s="111">
        <v>42988</v>
      </c>
      <c r="C19" s="120" t="s">
        <v>194</v>
      </c>
      <c r="D19" s="132" t="s">
        <v>15</v>
      </c>
      <c r="E19" s="125" t="s">
        <v>119</v>
      </c>
      <c r="G19" s="44">
        <f>K19+150</f>
        <v>449</v>
      </c>
      <c r="H19" s="44">
        <v>468</v>
      </c>
      <c r="I19" s="44">
        <f t="shared" si="4"/>
        <v>-19</v>
      </c>
      <c r="J19" t="s">
        <v>329</v>
      </c>
      <c r="K19" s="76">
        <f t="shared" si="0"/>
        <v>299</v>
      </c>
      <c r="L19" s="47">
        <v>18</v>
      </c>
      <c r="M19" s="40">
        <v>4</v>
      </c>
      <c r="N19" s="48">
        <v>29</v>
      </c>
      <c r="O19" s="47">
        <v>17</v>
      </c>
      <c r="P19" s="40">
        <v>5</v>
      </c>
      <c r="Q19" s="48">
        <v>35</v>
      </c>
      <c r="R19" s="47">
        <v>18</v>
      </c>
      <c r="S19" s="40">
        <v>4</v>
      </c>
      <c r="T19" s="48">
        <v>27</v>
      </c>
      <c r="U19" s="99" t="s">
        <v>119</v>
      </c>
      <c r="V19" s="62" t="s">
        <v>119</v>
      </c>
      <c r="W19" s="62" t="s">
        <v>119</v>
      </c>
      <c r="X19" s="62" t="s">
        <v>119</v>
      </c>
      <c r="Y19" s="62" t="s">
        <v>119</v>
      </c>
      <c r="Z19" s="62" t="s">
        <v>119</v>
      </c>
      <c r="AA19" s="62" t="s">
        <v>119</v>
      </c>
      <c r="AB19" s="62" t="s">
        <v>119</v>
      </c>
      <c r="AC19" s="72"/>
      <c r="AD19" s="68">
        <f t="shared" si="1"/>
        <v>282</v>
      </c>
      <c r="AE19" s="68">
        <f t="shared" si="2"/>
        <v>327</v>
      </c>
      <c r="AF19" s="68">
        <f t="shared" si="3"/>
        <v>294</v>
      </c>
      <c r="AG19" s="68"/>
      <c r="AH19" s="91"/>
      <c r="AI19" s="91"/>
      <c r="AJ19" s="27"/>
      <c r="AK19" s="30"/>
      <c r="AL19" s="26"/>
      <c r="AM19" s="18">
        <f>IFERROR(HLOOKUP(Z19,Barême!$C$25:$S$26,2,0),0)</f>
        <v>0</v>
      </c>
      <c r="AN19" s="26"/>
      <c r="AP19" s="20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3"/>
    </row>
    <row r="20" spans="1:78" ht="15" customHeight="1">
      <c r="A20" s="111">
        <v>42848</v>
      </c>
      <c r="B20" s="111">
        <v>42848</v>
      </c>
      <c r="C20" s="120" t="s">
        <v>56</v>
      </c>
      <c r="D20" s="132" t="s">
        <v>24</v>
      </c>
      <c r="E20" s="125" t="s">
        <v>120</v>
      </c>
      <c r="G20" s="44">
        <f>K20+100</f>
        <v>441.5</v>
      </c>
      <c r="H20" s="44">
        <v>469</v>
      </c>
      <c r="I20" s="44">
        <f t="shared" si="4"/>
        <v>-27.5</v>
      </c>
      <c r="J20" t="s">
        <v>328</v>
      </c>
      <c r="K20" s="76">
        <f t="shared" si="0"/>
        <v>341.5</v>
      </c>
      <c r="L20" s="47">
        <v>18</v>
      </c>
      <c r="M20" s="40">
        <v>7</v>
      </c>
      <c r="N20" s="48">
        <v>36</v>
      </c>
      <c r="O20" s="47">
        <v>17</v>
      </c>
      <c r="P20" s="40">
        <v>8</v>
      </c>
      <c r="Q20" s="48">
        <v>43</v>
      </c>
      <c r="R20" s="47">
        <v>18</v>
      </c>
      <c r="S20" s="40">
        <v>6</v>
      </c>
      <c r="T20" s="48">
        <v>31</v>
      </c>
      <c r="U20" s="99" t="s">
        <v>120</v>
      </c>
      <c r="V20" s="62" t="s">
        <v>120</v>
      </c>
      <c r="W20" s="62" t="s">
        <v>120</v>
      </c>
      <c r="X20" s="62" t="s">
        <v>120</v>
      </c>
      <c r="Y20" s="62" t="s">
        <v>120</v>
      </c>
      <c r="Z20" s="62" t="s">
        <v>120</v>
      </c>
      <c r="AA20" s="62" t="s">
        <v>120</v>
      </c>
      <c r="AB20" s="62" t="s">
        <v>120</v>
      </c>
      <c r="AC20" s="72"/>
      <c r="AD20" s="68">
        <f t="shared" si="1"/>
        <v>312</v>
      </c>
      <c r="AE20" s="68">
        <f t="shared" si="2"/>
        <v>384</v>
      </c>
      <c r="AF20" s="68">
        <f t="shared" si="3"/>
        <v>345</v>
      </c>
      <c r="AG20" s="68"/>
      <c r="AH20" s="91"/>
      <c r="AI20" s="91"/>
      <c r="AJ20" s="27"/>
      <c r="AK20" s="30"/>
      <c r="AL20" s="26"/>
      <c r="AM20" s="18">
        <f>IFERROR(HLOOKUP(Z20,Barême!$C$25:$S$26,2,0),0)</f>
        <v>0</v>
      </c>
      <c r="AN20" s="26"/>
      <c r="AP20" s="20"/>
      <c r="AQ20" s="20"/>
      <c r="AR20" s="20"/>
      <c r="AS20" s="20"/>
      <c r="AT20" s="20"/>
      <c r="AU20" s="20"/>
      <c r="AV20" s="20"/>
      <c r="AW20" s="20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</row>
    <row r="21" spans="1:78" ht="15" customHeight="1">
      <c r="A21" s="111">
        <v>42861</v>
      </c>
      <c r="B21" s="111">
        <v>42883</v>
      </c>
      <c r="C21" s="121" t="s">
        <v>61</v>
      </c>
      <c r="D21" s="131" t="s">
        <v>14</v>
      </c>
      <c r="E21" s="125" t="s">
        <v>119</v>
      </c>
      <c r="G21" s="44">
        <f>K21+150</f>
        <v>436</v>
      </c>
      <c r="H21" s="44">
        <v>440</v>
      </c>
      <c r="I21" s="44">
        <f t="shared" si="4"/>
        <v>-4</v>
      </c>
      <c r="J21" t="s">
        <v>329</v>
      </c>
      <c r="K21" s="76">
        <f t="shared" si="0"/>
        <v>286</v>
      </c>
      <c r="L21" s="47">
        <v>18</v>
      </c>
      <c r="M21" s="40">
        <v>4</v>
      </c>
      <c r="N21" s="48">
        <v>26</v>
      </c>
      <c r="O21" s="47">
        <v>17</v>
      </c>
      <c r="P21" s="40">
        <v>5</v>
      </c>
      <c r="Q21" s="48">
        <v>30</v>
      </c>
      <c r="R21" s="47">
        <v>18</v>
      </c>
      <c r="S21" s="40">
        <v>4</v>
      </c>
      <c r="T21" s="48">
        <v>27</v>
      </c>
      <c r="U21" s="99" t="s">
        <v>119</v>
      </c>
      <c r="V21" s="60" t="s">
        <v>119</v>
      </c>
      <c r="W21" s="60" t="s">
        <v>119</v>
      </c>
      <c r="X21" s="60" t="s">
        <v>119</v>
      </c>
      <c r="Y21" s="60" t="s">
        <v>119</v>
      </c>
      <c r="Z21" s="60" t="s">
        <v>119</v>
      </c>
      <c r="AA21" s="60" t="s">
        <v>119</v>
      </c>
      <c r="AB21" s="60" t="s">
        <v>119</v>
      </c>
      <c r="AC21" s="72"/>
      <c r="AD21" s="68">
        <f t="shared" si="1"/>
        <v>282</v>
      </c>
      <c r="AE21" s="68">
        <f t="shared" si="2"/>
        <v>297</v>
      </c>
      <c r="AF21" s="68">
        <f t="shared" si="3"/>
        <v>276</v>
      </c>
      <c r="AG21" s="68"/>
      <c r="AH21" s="91"/>
      <c r="AI21" s="91"/>
      <c r="AJ21" s="27"/>
      <c r="AK21" s="30"/>
      <c r="AL21" s="26"/>
      <c r="AM21" s="18">
        <f>IFERROR(HLOOKUP(Z21,Barême!$C$25:$S$26,2,0),0)</f>
        <v>0</v>
      </c>
      <c r="AN21" s="26"/>
      <c r="AP21" s="20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3"/>
    </row>
    <row r="22" spans="1:78" ht="15" customHeight="1">
      <c r="A22" s="114">
        <v>42812</v>
      </c>
      <c r="B22" s="114">
        <v>42812</v>
      </c>
      <c r="C22" s="120" t="s">
        <v>32</v>
      </c>
      <c r="D22" s="132" t="s">
        <v>14</v>
      </c>
      <c r="E22" s="125" t="s">
        <v>120</v>
      </c>
      <c r="G22" s="44">
        <f>K22+100</f>
        <v>434</v>
      </c>
      <c r="H22" s="44">
        <v>452</v>
      </c>
      <c r="I22" s="44">
        <f t="shared" si="4"/>
        <v>-18</v>
      </c>
      <c r="J22" t="s">
        <v>328</v>
      </c>
      <c r="K22" s="76">
        <f t="shared" si="0"/>
        <v>334</v>
      </c>
      <c r="L22" s="47">
        <v>18</v>
      </c>
      <c r="M22" s="40">
        <v>7</v>
      </c>
      <c r="N22" s="48">
        <v>40</v>
      </c>
      <c r="O22" s="47">
        <v>17</v>
      </c>
      <c r="P22" s="40">
        <v>8</v>
      </c>
      <c r="Q22" s="48">
        <v>35</v>
      </c>
      <c r="R22" s="47">
        <v>18</v>
      </c>
      <c r="S22" s="40">
        <v>5</v>
      </c>
      <c r="T22" s="48">
        <v>33</v>
      </c>
      <c r="U22" s="99" t="s">
        <v>120</v>
      </c>
      <c r="V22" s="62" t="s">
        <v>120</v>
      </c>
      <c r="W22" s="62" t="s">
        <v>120</v>
      </c>
      <c r="X22" s="62" t="s">
        <v>120</v>
      </c>
      <c r="Y22" s="62" t="s">
        <v>120</v>
      </c>
      <c r="Z22" s="62" t="s">
        <v>120</v>
      </c>
      <c r="AA22" s="62" t="s">
        <v>120</v>
      </c>
      <c r="AB22" s="62" t="s">
        <v>120</v>
      </c>
      <c r="AC22" s="72"/>
      <c r="AD22" s="68">
        <f t="shared" si="1"/>
        <v>321</v>
      </c>
      <c r="AE22" s="68">
        <f t="shared" si="2"/>
        <v>336</v>
      </c>
      <c r="AF22" s="68">
        <f t="shared" si="3"/>
        <v>369</v>
      </c>
      <c r="AG22" s="68"/>
      <c r="AH22" s="91"/>
      <c r="AI22" s="91"/>
      <c r="AJ22" s="27"/>
      <c r="AK22" s="30"/>
      <c r="AL22" s="26"/>
      <c r="AM22" s="18">
        <f>IFERROR(HLOOKUP(Z22,Barême!$C$25:$S$26,2,0),0)</f>
        <v>0</v>
      </c>
      <c r="AN22" s="26"/>
      <c r="AP22" s="20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3"/>
    </row>
    <row r="23" spans="1:78" ht="15" customHeight="1">
      <c r="A23" s="111">
        <v>42841</v>
      </c>
      <c r="B23" s="111">
        <v>42841</v>
      </c>
      <c r="C23" s="120" t="s">
        <v>53</v>
      </c>
      <c r="D23" s="132" t="s">
        <v>34</v>
      </c>
      <c r="E23" s="125" t="s">
        <v>120</v>
      </c>
      <c r="G23" s="44">
        <f t="shared" ref="G23:G29" si="5">K23+60</f>
        <v>433.5</v>
      </c>
      <c r="H23" s="44">
        <v>418</v>
      </c>
      <c r="I23" s="44">
        <f t="shared" si="4"/>
        <v>15.5</v>
      </c>
      <c r="J23" t="s">
        <v>211</v>
      </c>
      <c r="K23" s="76">
        <f t="shared" si="0"/>
        <v>373.5</v>
      </c>
      <c r="L23" s="47">
        <v>18</v>
      </c>
      <c r="M23" s="40">
        <v>6</v>
      </c>
      <c r="N23" s="48">
        <v>39</v>
      </c>
      <c r="O23" s="47">
        <v>17</v>
      </c>
      <c r="P23" s="40">
        <v>8</v>
      </c>
      <c r="Q23" s="48">
        <v>42</v>
      </c>
      <c r="R23" s="47">
        <v>18</v>
      </c>
      <c r="S23" s="40">
        <v>7</v>
      </c>
      <c r="T23" s="48">
        <v>41</v>
      </c>
      <c r="U23" s="99" t="s">
        <v>120</v>
      </c>
      <c r="V23" s="62" t="s">
        <v>227</v>
      </c>
      <c r="W23" s="62" t="s">
        <v>227</v>
      </c>
      <c r="X23" s="62" t="s">
        <v>227</v>
      </c>
      <c r="Y23" s="62" t="s">
        <v>25</v>
      </c>
      <c r="Z23" s="62" t="s">
        <v>25</v>
      </c>
      <c r="AA23" s="62" t="s">
        <v>25</v>
      </c>
      <c r="AB23" s="62" t="s">
        <v>25</v>
      </c>
      <c r="AC23" s="81"/>
      <c r="AD23" s="68">
        <f t="shared" si="1"/>
        <v>375</v>
      </c>
      <c r="AE23" s="68">
        <f t="shared" si="2"/>
        <v>378</v>
      </c>
      <c r="AF23" s="68">
        <f t="shared" si="3"/>
        <v>360</v>
      </c>
      <c r="AG23" s="68"/>
      <c r="AH23" s="91"/>
      <c r="AI23" s="91"/>
      <c r="AJ23" s="27"/>
      <c r="AK23" s="30"/>
      <c r="AL23" s="26"/>
      <c r="AM23" s="18">
        <f>IFERROR(HLOOKUP(Z23,Barême!$C$25:$S$26,2,0),0)</f>
        <v>0</v>
      </c>
      <c r="AN23" s="26"/>
      <c r="AP23" s="20"/>
      <c r="AQ23" s="20"/>
      <c r="AR23" s="20"/>
      <c r="AS23" s="20"/>
      <c r="AT23" s="20"/>
      <c r="AU23" s="20"/>
      <c r="AV23" s="20"/>
      <c r="AW23" s="20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</row>
    <row r="24" spans="1:78" ht="15" customHeight="1">
      <c r="A24" s="117">
        <v>42799</v>
      </c>
      <c r="B24" s="114">
        <v>42806</v>
      </c>
      <c r="C24" s="115" t="s">
        <v>136</v>
      </c>
      <c r="D24" s="132" t="s">
        <v>12</v>
      </c>
      <c r="E24" s="125" t="s">
        <v>6</v>
      </c>
      <c r="G24" s="44">
        <f t="shared" si="5"/>
        <v>419.5</v>
      </c>
      <c r="H24" s="44">
        <v>416</v>
      </c>
      <c r="I24" s="44">
        <f t="shared" si="4"/>
        <v>3.5</v>
      </c>
      <c r="J24" t="s">
        <v>211</v>
      </c>
      <c r="K24" s="76">
        <f t="shared" si="0"/>
        <v>359.5</v>
      </c>
      <c r="L24" s="47">
        <v>18</v>
      </c>
      <c r="M24" s="40">
        <v>3</v>
      </c>
      <c r="N24" s="48">
        <v>39</v>
      </c>
      <c r="O24" s="47">
        <v>17</v>
      </c>
      <c r="P24" s="40">
        <v>3</v>
      </c>
      <c r="Q24" s="48">
        <v>45</v>
      </c>
      <c r="R24" s="47">
        <v>18</v>
      </c>
      <c r="S24" s="40">
        <v>4</v>
      </c>
      <c r="T24" s="48">
        <v>38</v>
      </c>
      <c r="U24" s="99" t="s">
        <v>6</v>
      </c>
      <c r="V24" s="62" t="s">
        <v>6</v>
      </c>
      <c r="W24" s="62" t="s">
        <v>6</v>
      </c>
      <c r="X24" s="62" t="s">
        <v>6</v>
      </c>
      <c r="Y24" s="62" t="s">
        <v>6</v>
      </c>
      <c r="Z24" s="62" t="s">
        <v>6</v>
      </c>
      <c r="AA24" s="62" t="s">
        <v>6</v>
      </c>
      <c r="AB24" s="62" t="s">
        <v>6</v>
      </c>
      <c r="AC24" s="72"/>
      <c r="AD24" s="68">
        <f t="shared" si="1"/>
        <v>348</v>
      </c>
      <c r="AE24" s="68">
        <f t="shared" si="2"/>
        <v>381</v>
      </c>
      <c r="AF24" s="68">
        <f t="shared" si="3"/>
        <v>351</v>
      </c>
      <c r="AG24" s="68"/>
      <c r="AH24" s="91"/>
      <c r="AI24" s="91"/>
      <c r="AJ24" s="27"/>
      <c r="AK24" s="30"/>
      <c r="AL24" s="26"/>
      <c r="AM24" s="18">
        <f>IFERROR(HLOOKUP(Z24,Barême!$C$25:$S$26,2,0),0)</f>
        <v>0</v>
      </c>
      <c r="AN24" s="26"/>
      <c r="AP24" s="20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3"/>
    </row>
    <row r="25" spans="1:78" ht="15" customHeight="1">
      <c r="A25" s="117">
        <v>42802</v>
      </c>
      <c r="B25" s="114">
        <v>42808</v>
      </c>
      <c r="C25" s="115" t="s">
        <v>137</v>
      </c>
      <c r="D25" s="131" t="s">
        <v>14</v>
      </c>
      <c r="E25" s="125" t="s">
        <v>6</v>
      </c>
      <c r="F25" s="67"/>
      <c r="G25" s="44">
        <f t="shared" si="5"/>
        <v>419.5</v>
      </c>
      <c r="H25" s="44">
        <v>406</v>
      </c>
      <c r="I25" s="44">
        <f t="shared" si="4"/>
        <v>13.5</v>
      </c>
      <c r="J25" t="s">
        <v>211</v>
      </c>
      <c r="K25" s="76">
        <f t="shared" si="0"/>
        <v>359.5</v>
      </c>
      <c r="L25" s="47">
        <v>18</v>
      </c>
      <c r="M25" s="40">
        <v>4</v>
      </c>
      <c r="N25" s="48">
        <v>42</v>
      </c>
      <c r="O25" s="47">
        <v>17</v>
      </c>
      <c r="P25" s="40">
        <v>5</v>
      </c>
      <c r="Q25" s="48">
        <v>37</v>
      </c>
      <c r="R25" s="47">
        <v>18</v>
      </c>
      <c r="S25" s="40">
        <v>5</v>
      </c>
      <c r="T25" s="48">
        <v>41</v>
      </c>
      <c r="U25" s="99" t="s">
        <v>6</v>
      </c>
      <c r="V25" s="60" t="s">
        <v>6</v>
      </c>
      <c r="W25" s="60" t="s">
        <v>6</v>
      </c>
      <c r="X25" s="60" t="s">
        <v>6</v>
      </c>
      <c r="Y25" s="60" t="s">
        <v>6</v>
      </c>
      <c r="Z25" s="60" t="s">
        <v>6</v>
      </c>
      <c r="AA25" s="60" t="s">
        <v>6</v>
      </c>
      <c r="AB25" s="60" t="s">
        <v>6</v>
      </c>
      <c r="AC25" s="72"/>
      <c r="AD25" s="68">
        <f t="shared" si="1"/>
        <v>369</v>
      </c>
      <c r="AE25" s="68">
        <f t="shared" si="2"/>
        <v>339</v>
      </c>
      <c r="AF25" s="68">
        <f t="shared" si="3"/>
        <v>372</v>
      </c>
      <c r="AG25" s="68"/>
      <c r="AH25" s="91"/>
      <c r="AI25" s="91"/>
      <c r="AJ25" s="27"/>
      <c r="AK25" s="30"/>
      <c r="AL25" s="26"/>
      <c r="AM25" s="18">
        <f>IFERROR(HLOOKUP(Z25,Barême!$C$25:$S$26,2,0),0)</f>
        <v>0</v>
      </c>
      <c r="AN25" s="26"/>
      <c r="AP25" s="20"/>
      <c r="AQ25" s="20"/>
      <c r="AR25" s="20"/>
      <c r="AS25" s="20"/>
      <c r="AT25" s="20"/>
      <c r="AU25" s="20"/>
      <c r="AV25" s="20"/>
      <c r="AW25" s="20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3"/>
    </row>
    <row r="26" spans="1:78" s="3" customFormat="1" ht="15" customHeight="1">
      <c r="A26" s="110">
        <v>42890</v>
      </c>
      <c r="B26" s="111">
        <v>42897</v>
      </c>
      <c r="C26" s="120" t="s">
        <v>191</v>
      </c>
      <c r="D26" s="132" t="s">
        <v>12</v>
      </c>
      <c r="E26" s="125" t="s">
        <v>6</v>
      </c>
      <c r="F26"/>
      <c r="G26" s="44">
        <f t="shared" si="5"/>
        <v>399.5</v>
      </c>
      <c r="H26" s="44">
        <v>371</v>
      </c>
      <c r="I26" s="44">
        <f t="shared" si="4"/>
        <v>28.5</v>
      </c>
      <c r="J26" t="s">
        <v>211</v>
      </c>
      <c r="K26" s="76">
        <f t="shared" si="0"/>
        <v>339.5</v>
      </c>
      <c r="L26" s="47">
        <v>18</v>
      </c>
      <c r="M26" s="40">
        <v>3</v>
      </c>
      <c r="N26" s="48">
        <v>35</v>
      </c>
      <c r="O26" s="47">
        <v>17</v>
      </c>
      <c r="P26" s="40">
        <v>4</v>
      </c>
      <c r="Q26" s="48">
        <v>35</v>
      </c>
      <c r="R26" s="47">
        <v>18</v>
      </c>
      <c r="S26" s="40">
        <v>4</v>
      </c>
      <c r="T26" s="48">
        <v>39</v>
      </c>
      <c r="U26" s="99" t="s">
        <v>6</v>
      </c>
      <c r="V26" s="62" t="s">
        <v>6</v>
      </c>
      <c r="W26" s="62" t="s">
        <v>6</v>
      </c>
      <c r="X26" s="62" t="s">
        <v>6</v>
      </c>
      <c r="Y26" s="62" t="s">
        <v>6</v>
      </c>
      <c r="Z26" s="62" t="s">
        <v>6</v>
      </c>
      <c r="AA26" s="62" t="s">
        <v>6</v>
      </c>
      <c r="AB26" s="62" t="s">
        <v>6</v>
      </c>
      <c r="AC26" s="72"/>
      <c r="AD26" s="68">
        <f>6*(R26+T22)+3*S26</f>
        <v>318</v>
      </c>
      <c r="AE26" s="68">
        <f t="shared" si="2"/>
        <v>324</v>
      </c>
      <c r="AF26" s="68">
        <f t="shared" si="3"/>
        <v>327</v>
      </c>
      <c r="AG26" s="68"/>
      <c r="AH26" s="91"/>
      <c r="AI26" s="91"/>
      <c r="AJ26" s="27"/>
      <c r="AK26" s="30"/>
      <c r="AL26" s="26"/>
      <c r="AM26" s="18">
        <f>IFERROR(HLOOKUP(Z26,Barême!$C$25:$S$26,2,0),0)</f>
        <v>0</v>
      </c>
      <c r="AN26" s="26"/>
      <c r="AO26" s="18"/>
      <c r="AP26" s="20"/>
      <c r="AQ26" s="18"/>
      <c r="AR26" s="18"/>
      <c r="AS26" s="18"/>
      <c r="AT26" s="18"/>
      <c r="AU26" s="18"/>
      <c r="AV26" s="18"/>
      <c r="AW26" s="18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"/>
    </row>
    <row r="27" spans="1:78" s="3" customFormat="1" ht="15" customHeight="1">
      <c r="A27" s="110">
        <v>42844</v>
      </c>
      <c r="B27" s="111">
        <v>42844</v>
      </c>
      <c r="C27" s="119" t="s">
        <v>138</v>
      </c>
      <c r="D27" s="132" t="s">
        <v>24</v>
      </c>
      <c r="E27" s="125" t="s">
        <v>227</v>
      </c>
      <c r="F27">
        <v>-1</v>
      </c>
      <c r="G27" s="44">
        <f t="shared" si="5"/>
        <v>378</v>
      </c>
      <c r="H27" s="44">
        <v>392</v>
      </c>
      <c r="I27" s="44">
        <f t="shared" si="4"/>
        <v>-14</v>
      </c>
      <c r="J27" t="s">
        <v>211</v>
      </c>
      <c r="K27" s="76">
        <f t="shared" si="0"/>
        <v>318</v>
      </c>
      <c r="L27" s="47">
        <v>18</v>
      </c>
      <c r="M27" s="40">
        <v>7</v>
      </c>
      <c r="N27" s="48">
        <v>29</v>
      </c>
      <c r="O27" s="47">
        <v>17</v>
      </c>
      <c r="P27" s="40">
        <v>8</v>
      </c>
      <c r="Q27" s="48">
        <v>40</v>
      </c>
      <c r="R27" s="47">
        <v>18</v>
      </c>
      <c r="S27" s="40">
        <v>7</v>
      </c>
      <c r="T27" s="48">
        <v>27</v>
      </c>
      <c r="U27" s="99" t="s">
        <v>120</v>
      </c>
      <c r="V27" s="62" t="s">
        <v>227</v>
      </c>
      <c r="W27" s="62" t="s">
        <v>227</v>
      </c>
      <c r="X27" s="62" t="s">
        <v>227</v>
      </c>
      <c r="Y27" s="62" t="s">
        <v>25</v>
      </c>
      <c r="Z27" s="62" t="s">
        <v>25</v>
      </c>
      <c r="AA27" s="62" t="s">
        <v>25</v>
      </c>
      <c r="AB27" s="62" t="s">
        <v>25</v>
      </c>
      <c r="AC27" s="72"/>
      <c r="AD27" s="68">
        <f t="shared" ref="AD27:AD37" si="6">6*(R27+T27)+3*S27</f>
        <v>291</v>
      </c>
      <c r="AE27" s="68">
        <f t="shared" si="2"/>
        <v>366</v>
      </c>
      <c r="AF27" s="68">
        <f t="shared" si="3"/>
        <v>303</v>
      </c>
      <c r="AG27" s="68"/>
      <c r="AH27" s="91"/>
      <c r="AI27" s="91"/>
      <c r="AJ27" s="27"/>
      <c r="AK27" s="30"/>
      <c r="AL27" s="26"/>
      <c r="AM27" s="18">
        <f>IFERROR(HLOOKUP(Z27,Barême!$C$25:$S$26,2,0),0)</f>
        <v>0</v>
      </c>
      <c r="AN27" s="26"/>
      <c r="AO27" s="18"/>
      <c r="AP27" s="20"/>
      <c r="AQ27" s="18"/>
      <c r="AR27" s="18"/>
      <c r="AS27" s="18"/>
      <c r="AT27" s="18"/>
      <c r="AU27" s="18"/>
      <c r="AV27" s="18"/>
      <c r="AW27" s="18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"/>
    </row>
    <row r="28" spans="1:78" s="3" customFormat="1" ht="15" customHeight="1">
      <c r="A28" s="110">
        <v>42986</v>
      </c>
      <c r="B28" s="111">
        <v>42986</v>
      </c>
      <c r="C28" s="116" t="s">
        <v>145</v>
      </c>
      <c r="D28" s="131" t="s">
        <v>146</v>
      </c>
      <c r="E28" s="125" t="s">
        <v>227</v>
      </c>
      <c r="F28">
        <v>1</v>
      </c>
      <c r="G28" s="44">
        <f t="shared" si="5"/>
        <v>370</v>
      </c>
      <c r="H28" s="44">
        <v>359</v>
      </c>
      <c r="I28" s="44">
        <f t="shared" si="4"/>
        <v>11</v>
      </c>
      <c r="J28" t="s">
        <v>211</v>
      </c>
      <c r="K28" s="76">
        <f t="shared" si="0"/>
        <v>310</v>
      </c>
      <c r="L28" s="47">
        <v>18</v>
      </c>
      <c r="M28" s="40">
        <v>0</v>
      </c>
      <c r="N28" s="48">
        <v>34</v>
      </c>
      <c r="O28" s="47">
        <v>17</v>
      </c>
      <c r="P28" s="40">
        <v>3</v>
      </c>
      <c r="Q28" s="48">
        <v>34</v>
      </c>
      <c r="R28" s="47">
        <v>18</v>
      </c>
      <c r="S28" s="40">
        <v>2</v>
      </c>
      <c r="T28" s="48">
        <v>32</v>
      </c>
      <c r="U28" s="99" t="s">
        <v>25</v>
      </c>
      <c r="V28" s="60" t="s">
        <v>25</v>
      </c>
      <c r="W28" s="60" t="s">
        <v>25</v>
      </c>
      <c r="X28" s="60" t="s">
        <v>25</v>
      </c>
      <c r="Y28" s="60" t="s">
        <v>25</v>
      </c>
      <c r="Z28" s="60" t="s">
        <v>187</v>
      </c>
      <c r="AA28" s="60" t="s">
        <v>134</v>
      </c>
      <c r="AB28" s="87"/>
      <c r="AC28" s="72"/>
      <c r="AD28" s="68">
        <f t="shared" si="6"/>
        <v>306</v>
      </c>
      <c r="AE28" s="68">
        <f t="shared" si="2"/>
        <v>315</v>
      </c>
      <c r="AF28" s="68">
        <f t="shared" si="3"/>
        <v>312</v>
      </c>
      <c r="AG28" s="68"/>
      <c r="AH28" s="91"/>
      <c r="AI28" s="91"/>
      <c r="AJ28" s="27"/>
      <c r="AK28" s="30"/>
      <c r="AL28" s="26"/>
      <c r="AM28" s="18">
        <f>IFERROR(HLOOKUP(Z28,Barême!$C$25:$S$26,2,0),0)</f>
        <v>0</v>
      </c>
      <c r="AN28" s="26"/>
      <c r="AO28" s="18"/>
      <c r="AP28" s="20"/>
      <c r="AQ28" s="20"/>
      <c r="AR28" s="20"/>
      <c r="AS28" s="20"/>
      <c r="AT28" s="20"/>
      <c r="AU28" s="20"/>
      <c r="AV28" s="20"/>
      <c r="AW28" s="20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2"/>
    </row>
    <row r="29" spans="1:78" ht="15" customHeight="1">
      <c r="A29" s="110">
        <v>42988</v>
      </c>
      <c r="B29" s="111">
        <v>42988</v>
      </c>
      <c r="C29" s="115" t="s">
        <v>147</v>
      </c>
      <c r="D29" s="132" t="s">
        <v>146</v>
      </c>
      <c r="E29" s="125" t="s">
        <v>227</v>
      </c>
      <c r="F29">
        <v>1</v>
      </c>
      <c r="G29" s="44">
        <f t="shared" si="5"/>
        <v>369</v>
      </c>
      <c r="H29" s="44">
        <v>355</v>
      </c>
      <c r="I29" s="44">
        <f t="shared" si="4"/>
        <v>14</v>
      </c>
      <c r="J29" t="s">
        <v>211</v>
      </c>
      <c r="K29" s="76">
        <f t="shared" si="0"/>
        <v>309</v>
      </c>
      <c r="L29" s="47">
        <v>18</v>
      </c>
      <c r="M29" s="40">
        <v>0</v>
      </c>
      <c r="N29" s="48">
        <v>33</v>
      </c>
      <c r="O29" s="47">
        <v>17</v>
      </c>
      <c r="P29" s="40">
        <v>3</v>
      </c>
      <c r="Q29" s="48">
        <v>34</v>
      </c>
      <c r="R29" s="47">
        <v>18</v>
      </c>
      <c r="S29" s="40">
        <v>2</v>
      </c>
      <c r="T29" s="48">
        <v>32</v>
      </c>
      <c r="U29" s="99" t="s">
        <v>25</v>
      </c>
      <c r="V29" s="87" t="s">
        <v>25</v>
      </c>
      <c r="W29" s="87" t="s">
        <v>25</v>
      </c>
      <c r="X29" s="87" t="s">
        <v>25</v>
      </c>
      <c r="Y29" s="87" t="s">
        <v>25</v>
      </c>
      <c r="Z29" s="62" t="s">
        <v>187</v>
      </c>
      <c r="AA29" s="62" t="s">
        <v>134</v>
      </c>
      <c r="AB29" s="62"/>
      <c r="AC29" s="72"/>
      <c r="AD29" s="68">
        <f t="shared" si="6"/>
        <v>306</v>
      </c>
      <c r="AE29" s="68">
        <f t="shared" si="2"/>
        <v>315</v>
      </c>
      <c r="AF29" s="68">
        <f t="shared" si="3"/>
        <v>306</v>
      </c>
      <c r="AG29" s="68"/>
      <c r="AH29" s="91"/>
      <c r="AI29" s="91"/>
      <c r="AJ29" s="27"/>
      <c r="AK29" s="30"/>
      <c r="AL29" s="26"/>
      <c r="AM29" s="18">
        <f>IFERROR(HLOOKUP(Z29,Barême!$C$25:$S$26,2,0),0)</f>
        <v>0</v>
      </c>
      <c r="AN29" s="26"/>
      <c r="AP29" s="20"/>
      <c r="AQ29" s="20"/>
      <c r="AR29" s="20"/>
      <c r="AS29" s="20"/>
      <c r="AT29" s="20"/>
      <c r="AU29" s="20"/>
      <c r="AV29" s="20"/>
      <c r="AW29" s="20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3"/>
    </row>
    <row r="30" spans="1:78" s="3" customFormat="1" ht="15" customHeight="1">
      <c r="A30" s="110">
        <v>42827</v>
      </c>
      <c r="B30" s="111">
        <v>42827</v>
      </c>
      <c r="C30" s="121" t="s">
        <v>44</v>
      </c>
      <c r="D30" s="134" t="s">
        <v>24</v>
      </c>
      <c r="E30" s="125" t="s">
        <v>120</v>
      </c>
      <c r="F30"/>
      <c r="G30" s="44">
        <f>K30+100</f>
        <v>363.5</v>
      </c>
      <c r="H30" s="44">
        <v>368</v>
      </c>
      <c r="I30" s="44">
        <f t="shared" si="4"/>
        <v>-4.5</v>
      </c>
      <c r="J30" t="s">
        <v>328</v>
      </c>
      <c r="K30" s="76">
        <f t="shared" si="0"/>
        <v>263.5</v>
      </c>
      <c r="L30" s="45">
        <v>18</v>
      </c>
      <c r="M30" s="41">
        <v>6</v>
      </c>
      <c r="N30" s="46">
        <v>26</v>
      </c>
      <c r="O30" s="45">
        <v>17</v>
      </c>
      <c r="P30" s="41">
        <v>8</v>
      </c>
      <c r="Q30" s="46">
        <v>22</v>
      </c>
      <c r="R30" s="45">
        <v>18</v>
      </c>
      <c r="S30" s="41">
        <v>7</v>
      </c>
      <c r="T30" s="46">
        <v>22</v>
      </c>
      <c r="U30" s="99" t="s">
        <v>120</v>
      </c>
      <c r="V30" s="63" t="s">
        <v>120</v>
      </c>
      <c r="W30" s="63" t="s">
        <v>120</v>
      </c>
      <c r="X30" s="63" t="s">
        <v>120</v>
      </c>
      <c r="Y30" s="63" t="s">
        <v>120</v>
      </c>
      <c r="Z30" s="63" t="s">
        <v>120</v>
      </c>
      <c r="AA30" s="63" t="s">
        <v>120</v>
      </c>
      <c r="AB30" s="89" t="s">
        <v>120</v>
      </c>
      <c r="AC30" s="72"/>
      <c r="AD30" s="68">
        <f t="shared" si="6"/>
        <v>261</v>
      </c>
      <c r="AE30" s="68">
        <f t="shared" si="2"/>
        <v>258</v>
      </c>
      <c r="AF30" s="68">
        <f t="shared" si="3"/>
        <v>282</v>
      </c>
      <c r="AG30" s="68"/>
      <c r="AH30" s="91"/>
      <c r="AI30" s="91"/>
      <c r="AJ30" s="27"/>
      <c r="AK30" s="30"/>
      <c r="AL30" s="26"/>
      <c r="AM30" s="18">
        <f>IFERROR(HLOOKUP(Z30,Barême!$C$25:$S$26,2,0),0)</f>
        <v>0</v>
      </c>
      <c r="AN30" s="26"/>
      <c r="AO30" s="18"/>
      <c r="AP30" s="20"/>
      <c r="AQ30" s="20"/>
      <c r="AR30" s="20"/>
      <c r="AS30" s="20"/>
      <c r="AT30" s="20"/>
      <c r="AU30" s="20"/>
      <c r="AV30" s="20"/>
      <c r="AW30" s="20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</row>
    <row r="31" spans="1:78" s="3" customFormat="1" ht="15" customHeight="1">
      <c r="A31" s="110">
        <v>42828</v>
      </c>
      <c r="B31" s="111">
        <v>42833</v>
      </c>
      <c r="C31" s="120" t="s">
        <v>45</v>
      </c>
      <c r="D31" s="135" t="s">
        <v>15</v>
      </c>
      <c r="E31" s="125" t="s">
        <v>6</v>
      </c>
      <c r="F31"/>
      <c r="G31" s="44">
        <f>K31+60</f>
        <v>360.5</v>
      </c>
      <c r="H31" s="44">
        <v>366</v>
      </c>
      <c r="I31" s="44">
        <f t="shared" si="4"/>
        <v>-5.5</v>
      </c>
      <c r="J31" t="s">
        <v>211</v>
      </c>
      <c r="K31" s="76">
        <f t="shared" si="0"/>
        <v>300.5</v>
      </c>
      <c r="L31" s="45">
        <v>18</v>
      </c>
      <c r="M31" s="41">
        <v>1</v>
      </c>
      <c r="N31" s="46">
        <v>31</v>
      </c>
      <c r="O31" s="45">
        <v>17</v>
      </c>
      <c r="P31" s="41">
        <v>2</v>
      </c>
      <c r="Q31" s="46">
        <v>37</v>
      </c>
      <c r="R31" s="45">
        <v>18</v>
      </c>
      <c r="S31" s="41">
        <v>2</v>
      </c>
      <c r="T31" s="46">
        <v>28</v>
      </c>
      <c r="U31" s="100" t="s">
        <v>6</v>
      </c>
      <c r="V31" s="64" t="s">
        <v>6</v>
      </c>
      <c r="W31" s="64" t="s">
        <v>6</v>
      </c>
      <c r="X31" s="64" t="s">
        <v>6</v>
      </c>
      <c r="Y31" s="64" t="s">
        <v>6</v>
      </c>
      <c r="Z31" s="64" t="s">
        <v>6</v>
      </c>
      <c r="AA31" s="64" t="s">
        <v>6</v>
      </c>
      <c r="AB31" s="64" t="s">
        <v>6</v>
      </c>
      <c r="AC31" s="72"/>
      <c r="AD31" s="68">
        <f t="shared" si="6"/>
        <v>282</v>
      </c>
      <c r="AE31" s="68">
        <f t="shared" si="2"/>
        <v>330</v>
      </c>
      <c r="AF31" s="68">
        <f t="shared" si="3"/>
        <v>297</v>
      </c>
      <c r="AG31" s="68"/>
      <c r="AH31" s="91"/>
      <c r="AI31" s="91"/>
      <c r="AJ31" s="27"/>
      <c r="AK31" s="30"/>
      <c r="AL31" s="26"/>
      <c r="AM31" s="18">
        <f>IFERROR(HLOOKUP(Z31,Barême!$C$25:$S$26,2,0),0)</f>
        <v>0</v>
      </c>
      <c r="AN31" s="26"/>
      <c r="AO31" s="18"/>
      <c r="AP31" s="20"/>
      <c r="AQ31" s="18"/>
      <c r="AR31" s="18"/>
      <c r="AS31" s="18"/>
      <c r="AT31" s="18"/>
      <c r="AU31" s="18"/>
      <c r="AV31" s="18"/>
      <c r="AW31" s="18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</row>
    <row r="32" spans="1:78" ht="15" customHeight="1">
      <c r="A32" s="110">
        <v>42974</v>
      </c>
      <c r="B32" s="111">
        <v>42974</v>
      </c>
      <c r="C32" s="121" t="s">
        <v>342</v>
      </c>
      <c r="D32" s="131" t="s">
        <v>12</v>
      </c>
      <c r="E32" s="125" t="s">
        <v>227</v>
      </c>
      <c r="F32">
        <v>1</v>
      </c>
      <c r="G32" s="44">
        <f>K32+60</f>
        <v>356</v>
      </c>
      <c r="H32" s="44">
        <v>343</v>
      </c>
      <c r="I32" s="44">
        <f t="shared" si="4"/>
        <v>13</v>
      </c>
      <c r="J32" t="s">
        <v>211</v>
      </c>
      <c r="K32" s="76">
        <f t="shared" si="0"/>
        <v>296</v>
      </c>
      <c r="L32" s="47">
        <v>18</v>
      </c>
      <c r="M32" s="40">
        <v>6</v>
      </c>
      <c r="N32" s="48">
        <v>28</v>
      </c>
      <c r="O32" s="47">
        <v>17</v>
      </c>
      <c r="P32" s="40">
        <v>7</v>
      </c>
      <c r="Q32" s="48">
        <v>28</v>
      </c>
      <c r="R32" s="47">
        <v>18</v>
      </c>
      <c r="S32" s="40">
        <v>6</v>
      </c>
      <c r="T32" s="48">
        <v>29</v>
      </c>
      <c r="U32" s="99" t="s">
        <v>25</v>
      </c>
      <c r="V32" s="60" t="s">
        <v>25</v>
      </c>
      <c r="W32" s="60" t="s">
        <v>25</v>
      </c>
      <c r="X32" s="60" t="s">
        <v>25</v>
      </c>
      <c r="Y32" s="60" t="s">
        <v>25</v>
      </c>
      <c r="Z32" s="60" t="s">
        <v>25</v>
      </c>
      <c r="AA32" s="60" t="s">
        <v>25</v>
      </c>
      <c r="AB32" s="160" t="s">
        <v>25</v>
      </c>
      <c r="AC32" s="81"/>
      <c r="AD32" s="68">
        <f t="shared" si="6"/>
        <v>300</v>
      </c>
      <c r="AE32" s="68">
        <f t="shared" si="2"/>
        <v>291</v>
      </c>
      <c r="AF32" s="68">
        <f t="shared" si="3"/>
        <v>294</v>
      </c>
      <c r="AG32" s="68"/>
      <c r="AH32" s="91"/>
      <c r="AI32" s="91"/>
      <c r="AJ32" s="27"/>
      <c r="AK32" s="30"/>
      <c r="AL32" s="26"/>
      <c r="AM32" s="18">
        <f>IFERROR(HLOOKUP(Z32,Barême!$C$25:$S$26,2,0),0)</f>
        <v>0</v>
      </c>
      <c r="AN32" s="26"/>
      <c r="AP32" s="20"/>
      <c r="AQ32" s="20"/>
      <c r="AR32" s="20"/>
      <c r="AS32" s="20"/>
      <c r="AT32" s="20"/>
      <c r="AU32" s="20"/>
      <c r="AV32" s="20"/>
      <c r="AW32" s="20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</row>
    <row r="33" spans="1:78" ht="15" customHeight="1">
      <c r="A33" s="117">
        <v>42814</v>
      </c>
      <c r="B33" s="114">
        <v>42820</v>
      </c>
      <c r="C33" s="120" t="s">
        <v>63</v>
      </c>
      <c r="D33" s="132" t="s">
        <v>15</v>
      </c>
      <c r="E33" s="125" t="s">
        <v>6</v>
      </c>
      <c r="G33" s="44">
        <f>K33+60</f>
        <v>354</v>
      </c>
      <c r="H33" s="44">
        <v>328</v>
      </c>
      <c r="I33" s="44">
        <f t="shared" si="4"/>
        <v>26</v>
      </c>
      <c r="J33" t="s">
        <v>211</v>
      </c>
      <c r="K33" s="76">
        <f t="shared" si="0"/>
        <v>294</v>
      </c>
      <c r="L33" s="47">
        <v>18</v>
      </c>
      <c r="M33" s="40">
        <v>4</v>
      </c>
      <c r="N33" s="48">
        <v>29</v>
      </c>
      <c r="O33" s="47">
        <v>17</v>
      </c>
      <c r="P33" s="40">
        <v>7</v>
      </c>
      <c r="Q33" s="48">
        <v>24</v>
      </c>
      <c r="R33" s="47">
        <v>18</v>
      </c>
      <c r="S33" s="40">
        <v>6</v>
      </c>
      <c r="T33" s="48">
        <v>31</v>
      </c>
      <c r="U33" s="99" t="s">
        <v>6</v>
      </c>
      <c r="V33" s="62" t="s">
        <v>6</v>
      </c>
      <c r="W33" s="62" t="s">
        <v>6</v>
      </c>
      <c r="X33" s="62" t="s">
        <v>6</v>
      </c>
      <c r="Y33" s="62" t="s">
        <v>6</v>
      </c>
      <c r="Z33" s="62" t="s">
        <v>6</v>
      </c>
      <c r="AA33" s="62" t="s">
        <v>6</v>
      </c>
      <c r="AB33" s="62" t="s">
        <v>6</v>
      </c>
      <c r="AC33" s="72"/>
      <c r="AD33" s="68">
        <f t="shared" si="6"/>
        <v>312</v>
      </c>
      <c r="AE33" s="68">
        <f t="shared" si="2"/>
        <v>267</v>
      </c>
      <c r="AF33" s="68">
        <f t="shared" si="3"/>
        <v>294</v>
      </c>
      <c r="AG33" s="68"/>
      <c r="AH33" s="91"/>
      <c r="AI33" s="91"/>
      <c r="AJ33" s="27"/>
      <c r="AK33" s="30"/>
      <c r="AL33" s="26"/>
      <c r="AM33" s="18">
        <f>IFERROR(HLOOKUP(Z33,Barême!$C$25:$S$26,2,0),0)</f>
        <v>0</v>
      </c>
      <c r="AN33" s="26"/>
      <c r="AP33" s="20"/>
      <c r="AQ33" s="20"/>
      <c r="AR33" s="20"/>
      <c r="AS33" s="20"/>
      <c r="AT33" s="20"/>
      <c r="AU33" s="20"/>
      <c r="AV33" s="20"/>
      <c r="AW33" s="20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</row>
    <row r="34" spans="1:78" s="3" customFormat="1" ht="15" customHeight="1">
      <c r="A34" s="110">
        <v>42945</v>
      </c>
      <c r="B34" s="111">
        <v>42945</v>
      </c>
      <c r="C34" s="121" t="s">
        <v>192</v>
      </c>
      <c r="D34" s="131" t="s">
        <v>15</v>
      </c>
      <c r="E34" s="125" t="s">
        <v>227</v>
      </c>
      <c r="F34">
        <v>1</v>
      </c>
      <c r="G34" s="44">
        <f>K34+60</f>
        <v>353</v>
      </c>
      <c r="H34" s="44">
        <v>340</v>
      </c>
      <c r="I34" s="44">
        <f t="shared" si="4"/>
        <v>13</v>
      </c>
      <c r="J34" t="s">
        <v>211</v>
      </c>
      <c r="K34" s="76">
        <f t="shared" si="0"/>
        <v>293</v>
      </c>
      <c r="L34" s="47">
        <v>18</v>
      </c>
      <c r="M34" s="40">
        <v>1</v>
      </c>
      <c r="N34" s="48">
        <v>26</v>
      </c>
      <c r="O34" s="47">
        <v>17</v>
      </c>
      <c r="P34" s="40">
        <v>2</v>
      </c>
      <c r="Q34" s="48">
        <v>32</v>
      </c>
      <c r="R34" s="47">
        <v>18</v>
      </c>
      <c r="S34" s="40">
        <v>3</v>
      </c>
      <c r="T34" s="48">
        <v>30</v>
      </c>
      <c r="U34" s="99" t="s">
        <v>25</v>
      </c>
      <c r="V34" s="60" t="s">
        <v>25</v>
      </c>
      <c r="W34" s="60" t="s">
        <v>25</v>
      </c>
      <c r="X34" s="60" t="s">
        <v>25</v>
      </c>
      <c r="Y34" s="60" t="s">
        <v>25</v>
      </c>
      <c r="Z34" s="60" t="s">
        <v>25</v>
      </c>
      <c r="AA34" s="60" t="s">
        <v>25</v>
      </c>
      <c r="AB34" s="60" t="s">
        <v>25</v>
      </c>
      <c r="AC34" s="72"/>
      <c r="AD34" s="68">
        <f t="shared" si="6"/>
        <v>297</v>
      </c>
      <c r="AE34" s="68">
        <f t="shared" si="2"/>
        <v>300</v>
      </c>
      <c r="AF34" s="68">
        <f t="shared" si="3"/>
        <v>267</v>
      </c>
      <c r="AG34" s="68"/>
      <c r="AH34" s="91"/>
      <c r="AI34" s="91"/>
      <c r="AJ34" s="27"/>
      <c r="AK34" s="30"/>
      <c r="AL34" s="26"/>
      <c r="AM34" s="18">
        <f>IFERROR(HLOOKUP(Z34,Barême!$C$25:$S$26,2,0),0)</f>
        <v>0</v>
      </c>
      <c r="AN34" s="26"/>
      <c r="AO34" s="18"/>
      <c r="AP34" s="20"/>
      <c r="AQ34" s="20"/>
      <c r="AR34" s="20"/>
      <c r="AS34" s="20"/>
      <c r="AT34" s="20"/>
      <c r="AU34" s="20"/>
      <c r="AV34" s="20"/>
      <c r="AW34" s="20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"/>
    </row>
    <row r="35" spans="1:78" ht="15" customHeight="1">
      <c r="A35" s="110">
        <v>42834</v>
      </c>
      <c r="B35" s="111">
        <v>42834</v>
      </c>
      <c r="C35" s="120" t="s">
        <v>48</v>
      </c>
      <c r="D35" s="132" t="s">
        <v>12</v>
      </c>
      <c r="E35" s="125" t="s">
        <v>120</v>
      </c>
      <c r="G35" s="44">
        <f>K35+100</f>
        <v>348</v>
      </c>
      <c r="H35" s="44">
        <v>351</v>
      </c>
      <c r="I35" s="44">
        <f t="shared" si="4"/>
        <v>-3</v>
      </c>
      <c r="J35" t="s">
        <v>328</v>
      </c>
      <c r="K35" s="76">
        <f t="shared" si="0"/>
        <v>248</v>
      </c>
      <c r="L35" s="47">
        <v>18</v>
      </c>
      <c r="M35" s="40">
        <v>7</v>
      </c>
      <c r="N35" s="48">
        <v>19</v>
      </c>
      <c r="O35" s="47">
        <v>17</v>
      </c>
      <c r="P35" s="40">
        <v>8</v>
      </c>
      <c r="Q35" s="48">
        <v>22</v>
      </c>
      <c r="R35" s="47">
        <v>18</v>
      </c>
      <c r="S35" s="40">
        <v>7</v>
      </c>
      <c r="T35" s="48">
        <v>19</v>
      </c>
      <c r="U35" s="99" t="s">
        <v>120</v>
      </c>
      <c r="V35" s="62" t="s">
        <v>120</v>
      </c>
      <c r="W35" s="62" t="s">
        <v>120</v>
      </c>
      <c r="X35" s="62" t="s">
        <v>120</v>
      </c>
      <c r="Y35" s="62" t="s">
        <v>120</v>
      </c>
      <c r="Z35" s="62" t="s">
        <v>120</v>
      </c>
      <c r="AA35" s="62" t="s">
        <v>120</v>
      </c>
      <c r="AB35" s="62" t="s">
        <v>120</v>
      </c>
      <c r="AC35" s="72"/>
      <c r="AD35" s="68">
        <f t="shared" si="6"/>
        <v>243</v>
      </c>
      <c r="AE35" s="68">
        <f t="shared" ref="AE35:AE61" si="7">6*(O35+Q35)+3*P35</f>
        <v>258</v>
      </c>
      <c r="AF35" s="68">
        <f t="shared" ref="AF35:AF61" si="8">6*(L35+N35)+3*M35</f>
        <v>243</v>
      </c>
      <c r="AG35" s="68"/>
      <c r="AH35" s="91"/>
      <c r="AI35" s="91"/>
      <c r="AJ35" s="27"/>
      <c r="AK35" s="30"/>
      <c r="AL35" s="26"/>
      <c r="AM35" s="18">
        <f>IFERROR(HLOOKUP(Z35,Barême!$C$25:$S$26,2,0),0)</f>
        <v>0</v>
      </c>
      <c r="AN35" s="26"/>
      <c r="AP35" s="20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</row>
    <row r="36" spans="1:78" s="3" customFormat="1" ht="15" customHeight="1">
      <c r="A36" s="117">
        <v>42820</v>
      </c>
      <c r="B36" s="114">
        <v>42820</v>
      </c>
      <c r="C36" s="121" t="s">
        <v>47</v>
      </c>
      <c r="D36" s="131" t="s">
        <v>24</v>
      </c>
      <c r="E36" s="125" t="s">
        <v>25</v>
      </c>
      <c r="F36"/>
      <c r="G36" s="44">
        <f t="shared" ref="G36:G45" si="9">K36+60</f>
        <v>346</v>
      </c>
      <c r="H36" s="44">
        <v>332</v>
      </c>
      <c r="I36" s="44">
        <f t="shared" si="4"/>
        <v>14</v>
      </c>
      <c r="J36" t="s">
        <v>211</v>
      </c>
      <c r="K36" s="76">
        <f t="shared" si="0"/>
        <v>286</v>
      </c>
      <c r="L36" s="47">
        <v>18</v>
      </c>
      <c r="M36" s="40">
        <v>7</v>
      </c>
      <c r="N36" s="48">
        <v>23</v>
      </c>
      <c r="O36" s="47">
        <v>17</v>
      </c>
      <c r="P36" s="40">
        <v>8</v>
      </c>
      <c r="Q36" s="48">
        <v>27</v>
      </c>
      <c r="R36" s="47">
        <v>18</v>
      </c>
      <c r="S36" s="40">
        <v>7</v>
      </c>
      <c r="T36" s="48">
        <v>27</v>
      </c>
      <c r="U36" s="99" t="s">
        <v>25</v>
      </c>
      <c r="V36" s="60" t="s">
        <v>25</v>
      </c>
      <c r="W36" s="60" t="s">
        <v>25</v>
      </c>
      <c r="X36" s="60" t="s">
        <v>25</v>
      </c>
      <c r="Y36" s="60" t="s">
        <v>25</v>
      </c>
      <c r="Z36" s="60" t="s">
        <v>25</v>
      </c>
      <c r="AA36" s="60" t="s">
        <v>25</v>
      </c>
      <c r="AB36" s="60" t="s">
        <v>25</v>
      </c>
      <c r="AC36" s="72"/>
      <c r="AD36" s="68">
        <f t="shared" si="6"/>
        <v>291</v>
      </c>
      <c r="AE36" s="68">
        <f t="shared" si="7"/>
        <v>288</v>
      </c>
      <c r="AF36" s="68">
        <f t="shared" si="8"/>
        <v>267</v>
      </c>
      <c r="AG36" s="68"/>
      <c r="AH36" s="91"/>
      <c r="AI36" s="91"/>
      <c r="AJ36" s="27"/>
      <c r="AK36" s="30"/>
      <c r="AL36" s="26"/>
      <c r="AM36" s="18">
        <f>IFERROR(HLOOKUP(Z36,Barême!$C$25:$S$26,2,0),0)</f>
        <v>0</v>
      </c>
      <c r="AN36" s="26"/>
      <c r="AO36" s="18"/>
      <c r="AP36" s="20"/>
      <c r="AQ36" s="18"/>
      <c r="AR36" s="18"/>
      <c r="AS36" s="18"/>
      <c r="AT36" s="18"/>
      <c r="AU36" s="18"/>
      <c r="AV36" s="18"/>
      <c r="AW36" s="18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"/>
    </row>
    <row r="37" spans="1:78" ht="15" customHeight="1">
      <c r="A37" s="110">
        <v>42850</v>
      </c>
      <c r="B37" s="111">
        <v>42855</v>
      </c>
      <c r="C37" s="121" t="s">
        <v>57</v>
      </c>
      <c r="D37" s="131" t="s">
        <v>23</v>
      </c>
      <c r="E37" s="125" t="s">
        <v>6</v>
      </c>
      <c r="G37" s="44">
        <f t="shared" si="9"/>
        <v>345.5</v>
      </c>
      <c r="H37" s="44">
        <v>334</v>
      </c>
      <c r="I37" s="44">
        <f t="shared" si="4"/>
        <v>11.5</v>
      </c>
      <c r="J37" t="s">
        <v>211</v>
      </c>
      <c r="K37" s="76">
        <f t="shared" si="0"/>
        <v>285.5</v>
      </c>
      <c r="L37" s="47">
        <v>18</v>
      </c>
      <c r="M37" s="40">
        <v>1</v>
      </c>
      <c r="N37" s="48">
        <v>26</v>
      </c>
      <c r="O37" s="47">
        <v>17</v>
      </c>
      <c r="P37" s="40">
        <v>1</v>
      </c>
      <c r="Q37" s="48">
        <v>31</v>
      </c>
      <c r="R37" s="47">
        <v>18</v>
      </c>
      <c r="S37" s="40">
        <v>2</v>
      </c>
      <c r="T37" s="48">
        <v>29</v>
      </c>
      <c r="U37" s="99" t="s">
        <v>6</v>
      </c>
      <c r="V37" s="60" t="s">
        <v>6</v>
      </c>
      <c r="W37" s="60" t="s">
        <v>6</v>
      </c>
      <c r="X37" s="60" t="s">
        <v>6</v>
      </c>
      <c r="Y37" s="60" t="s">
        <v>6</v>
      </c>
      <c r="Z37" s="60" t="s">
        <v>6</v>
      </c>
      <c r="AA37" s="60" t="s">
        <v>6</v>
      </c>
      <c r="AB37" s="60" t="s">
        <v>6</v>
      </c>
      <c r="AC37" s="72"/>
      <c r="AD37" s="68">
        <f t="shared" si="6"/>
        <v>288</v>
      </c>
      <c r="AE37" s="68">
        <f t="shared" si="7"/>
        <v>291</v>
      </c>
      <c r="AF37" s="68">
        <f t="shared" si="8"/>
        <v>267</v>
      </c>
      <c r="AG37" s="68"/>
      <c r="AH37" s="91"/>
      <c r="AI37" s="91"/>
      <c r="AJ37" s="27"/>
      <c r="AK37" s="30"/>
      <c r="AL37" s="26"/>
      <c r="AM37" s="18">
        <f>IFERROR(HLOOKUP(Z37,Barême!$C$25:$S$26,2,0),0)</f>
        <v>0</v>
      </c>
      <c r="AN37" s="26"/>
      <c r="AP37" s="20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3"/>
    </row>
    <row r="38" spans="1:78" ht="15" customHeight="1">
      <c r="A38" s="110">
        <v>42896</v>
      </c>
      <c r="B38" s="111">
        <v>42904</v>
      </c>
      <c r="C38" s="121" t="s">
        <v>74</v>
      </c>
      <c r="D38" s="131" t="s">
        <v>23</v>
      </c>
      <c r="E38" s="125" t="s">
        <v>6</v>
      </c>
      <c r="G38" s="44">
        <f t="shared" si="9"/>
        <v>335</v>
      </c>
      <c r="H38" s="44">
        <v>352</v>
      </c>
      <c r="I38" s="44">
        <f t="shared" si="4"/>
        <v>-17</v>
      </c>
      <c r="J38" t="s">
        <v>211</v>
      </c>
      <c r="K38" s="76">
        <f t="shared" si="0"/>
        <v>275</v>
      </c>
      <c r="L38" s="47">
        <v>18</v>
      </c>
      <c r="M38" s="40">
        <v>4</v>
      </c>
      <c r="N38" s="48">
        <v>29</v>
      </c>
      <c r="O38" s="47">
        <v>17</v>
      </c>
      <c r="P38" s="40">
        <v>2</v>
      </c>
      <c r="Q38" s="48">
        <v>32</v>
      </c>
      <c r="R38" s="47">
        <v>18</v>
      </c>
      <c r="S38" s="40">
        <v>4</v>
      </c>
      <c r="T38" s="46">
        <v>22</v>
      </c>
      <c r="U38" s="99" t="s">
        <v>6</v>
      </c>
      <c r="V38" s="60" t="s">
        <v>6</v>
      </c>
      <c r="W38" s="60" t="s">
        <v>6</v>
      </c>
      <c r="X38" s="60" t="s">
        <v>6</v>
      </c>
      <c r="Y38" s="60" t="s">
        <v>6</v>
      </c>
      <c r="Z38" s="60" t="s">
        <v>6</v>
      </c>
      <c r="AA38" s="60" t="s">
        <v>6</v>
      </c>
      <c r="AB38" s="60" t="s">
        <v>6</v>
      </c>
      <c r="AC38" s="72"/>
      <c r="AD38" s="68">
        <f>6*(R38+T35)+3*S38</f>
        <v>234</v>
      </c>
      <c r="AE38" s="68">
        <f t="shared" si="7"/>
        <v>300</v>
      </c>
      <c r="AF38" s="68">
        <f t="shared" si="8"/>
        <v>294</v>
      </c>
      <c r="AG38" s="68"/>
      <c r="AH38" s="91"/>
      <c r="AI38" s="91"/>
      <c r="AJ38" s="27"/>
      <c r="AK38" s="30"/>
      <c r="AL38" s="26"/>
      <c r="AM38" s="18">
        <f>IFERROR(HLOOKUP(Z38,Barême!$C$25:$S$26,2,0),0)</f>
        <v>0</v>
      </c>
      <c r="AN38" s="26"/>
      <c r="AP38" s="20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</row>
    <row r="39" spans="1:78" ht="15" customHeight="1">
      <c r="A39" s="110">
        <v>42954</v>
      </c>
      <c r="B39" s="111">
        <v>42960</v>
      </c>
      <c r="C39" s="120" t="s">
        <v>193</v>
      </c>
      <c r="D39" s="132" t="s">
        <v>94</v>
      </c>
      <c r="E39" s="125" t="s">
        <v>6</v>
      </c>
      <c r="F39">
        <v>1</v>
      </c>
      <c r="G39" s="44">
        <f t="shared" si="9"/>
        <v>333</v>
      </c>
      <c r="H39" s="44">
        <v>297</v>
      </c>
      <c r="I39" s="44">
        <f t="shared" si="4"/>
        <v>36</v>
      </c>
      <c r="J39" t="s">
        <v>211</v>
      </c>
      <c r="K39" s="76">
        <f t="shared" si="0"/>
        <v>273</v>
      </c>
      <c r="L39" s="47">
        <v>18</v>
      </c>
      <c r="M39" s="40">
        <v>2</v>
      </c>
      <c r="N39" s="48">
        <v>21</v>
      </c>
      <c r="O39" s="47">
        <v>17</v>
      </c>
      <c r="P39" s="40">
        <v>3</v>
      </c>
      <c r="Q39" s="48">
        <v>23</v>
      </c>
      <c r="R39" s="47">
        <v>18</v>
      </c>
      <c r="S39" s="40">
        <v>4</v>
      </c>
      <c r="T39" s="48">
        <v>30</v>
      </c>
      <c r="U39" s="99" t="s">
        <v>226</v>
      </c>
      <c r="V39" s="86" t="s">
        <v>226</v>
      </c>
      <c r="W39" s="86" t="s">
        <v>226</v>
      </c>
      <c r="X39" s="86" t="s">
        <v>6</v>
      </c>
      <c r="Y39" s="86" t="s">
        <v>125</v>
      </c>
      <c r="Z39" s="62" t="s">
        <v>125</v>
      </c>
      <c r="AA39" s="62" t="s">
        <v>125</v>
      </c>
      <c r="AB39" s="62" t="s">
        <v>6</v>
      </c>
      <c r="AC39" s="72"/>
      <c r="AD39" s="68">
        <f t="shared" ref="AD39:AD66" si="10">6*(R39+T39)+3*S39</f>
        <v>300</v>
      </c>
      <c r="AE39" s="68">
        <f t="shared" si="7"/>
        <v>249</v>
      </c>
      <c r="AF39" s="68">
        <f t="shared" si="8"/>
        <v>240</v>
      </c>
      <c r="AG39" s="68"/>
      <c r="AH39" s="91"/>
      <c r="AI39" s="91"/>
      <c r="AJ39" s="27"/>
      <c r="AK39" s="30"/>
      <c r="AL39" s="26"/>
      <c r="AM39" s="18">
        <f>IFERROR(HLOOKUP(Z39,Barême!$C$25:$S$26,2,0),0)</f>
        <v>0</v>
      </c>
      <c r="AN39" s="26"/>
      <c r="AP39" s="20"/>
      <c r="AQ39" s="20"/>
      <c r="AR39" s="20"/>
      <c r="AS39" s="20"/>
      <c r="AT39" s="20"/>
      <c r="AU39" s="20"/>
      <c r="AV39" s="20"/>
      <c r="AW39" s="20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</row>
    <row r="40" spans="1:78" s="3" customFormat="1" ht="15" customHeight="1">
      <c r="A40" s="110">
        <v>42967</v>
      </c>
      <c r="B40" s="111">
        <v>42967</v>
      </c>
      <c r="C40" s="121" t="s">
        <v>416</v>
      </c>
      <c r="D40" s="131" t="s">
        <v>35</v>
      </c>
      <c r="E40" s="125" t="s">
        <v>25</v>
      </c>
      <c r="F40"/>
      <c r="G40" s="44">
        <f t="shared" si="9"/>
        <v>312.5</v>
      </c>
      <c r="H40" s="44">
        <v>290</v>
      </c>
      <c r="I40" s="44">
        <f t="shared" si="4"/>
        <v>22.5</v>
      </c>
      <c r="J40" t="s">
        <v>211</v>
      </c>
      <c r="K40" s="76">
        <f t="shared" si="0"/>
        <v>252.5</v>
      </c>
      <c r="L40" s="47">
        <v>18</v>
      </c>
      <c r="M40" s="40">
        <v>1</v>
      </c>
      <c r="N40" s="48">
        <v>18</v>
      </c>
      <c r="O40" s="47">
        <v>17</v>
      </c>
      <c r="P40" s="40">
        <v>3</v>
      </c>
      <c r="Q40" s="48">
        <v>25</v>
      </c>
      <c r="R40" s="47">
        <v>18</v>
      </c>
      <c r="S40" s="40">
        <v>4</v>
      </c>
      <c r="T40" s="48">
        <v>23</v>
      </c>
      <c r="U40" s="99" t="s">
        <v>25</v>
      </c>
      <c r="V40" s="60" t="s">
        <v>25</v>
      </c>
      <c r="W40" s="60" t="s">
        <v>25</v>
      </c>
      <c r="X40" s="60" t="s">
        <v>25</v>
      </c>
      <c r="Y40" s="60" t="s">
        <v>25</v>
      </c>
      <c r="Z40" s="60" t="s">
        <v>25</v>
      </c>
      <c r="AA40" s="60" t="s">
        <v>25</v>
      </c>
      <c r="AB40" s="60" t="s">
        <v>25</v>
      </c>
      <c r="AC40" s="72"/>
      <c r="AD40" s="68">
        <f t="shared" si="10"/>
        <v>258</v>
      </c>
      <c r="AE40" s="68">
        <f t="shared" si="7"/>
        <v>261</v>
      </c>
      <c r="AF40" s="68">
        <f t="shared" si="8"/>
        <v>219</v>
      </c>
      <c r="AG40" s="68"/>
      <c r="AH40" s="91"/>
      <c r="AI40" s="91"/>
      <c r="AJ40" s="27"/>
      <c r="AK40" s="30"/>
      <c r="AL40" s="26"/>
      <c r="AM40" s="18">
        <f>IFERROR(HLOOKUP(Z40,Barême!$C$25:$S$26,2,0),0)</f>
        <v>0</v>
      </c>
      <c r="AN40" s="26"/>
      <c r="AO40" s="18"/>
      <c r="AP40" s="20"/>
      <c r="AQ40" s="18"/>
      <c r="AR40" s="18"/>
      <c r="AS40" s="18"/>
      <c r="AT40" s="18"/>
      <c r="AU40" s="18"/>
      <c r="AV40" s="18"/>
      <c r="AW40" s="18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</row>
    <row r="41" spans="1:78">
      <c r="A41" s="117">
        <v>42818</v>
      </c>
      <c r="B41" s="114">
        <v>42818</v>
      </c>
      <c r="C41" s="116" t="s">
        <v>424</v>
      </c>
      <c r="D41" s="131" t="s">
        <v>24</v>
      </c>
      <c r="E41" s="125" t="s">
        <v>25</v>
      </c>
      <c r="F41">
        <v>1</v>
      </c>
      <c r="G41" s="44">
        <f t="shared" si="9"/>
        <v>308</v>
      </c>
      <c r="H41" s="44">
        <v>303</v>
      </c>
      <c r="I41" s="44">
        <f t="shared" si="4"/>
        <v>5</v>
      </c>
      <c r="J41" t="s">
        <v>211</v>
      </c>
      <c r="K41" s="76">
        <f t="shared" si="0"/>
        <v>248</v>
      </c>
      <c r="L41" s="47">
        <v>18</v>
      </c>
      <c r="M41" s="40">
        <v>7</v>
      </c>
      <c r="N41" s="48">
        <v>23</v>
      </c>
      <c r="O41" s="47">
        <v>17</v>
      </c>
      <c r="P41" s="40">
        <v>7</v>
      </c>
      <c r="Q41" s="48">
        <v>19</v>
      </c>
      <c r="R41" s="47">
        <v>18</v>
      </c>
      <c r="S41" s="40">
        <v>7</v>
      </c>
      <c r="T41" s="48">
        <v>20</v>
      </c>
      <c r="U41" s="99" t="s">
        <v>25</v>
      </c>
      <c r="V41" s="60" t="s">
        <v>25</v>
      </c>
      <c r="W41" s="60" t="s">
        <v>25</v>
      </c>
      <c r="X41" s="60" t="s">
        <v>25</v>
      </c>
      <c r="Y41" s="60" t="s">
        <v>187</v>
      </c>
      <c r="Z41" s="60" t="s">
        <v>187</v>
      </c>
      <c r="AA41" s="60" t="s">
        <v>134</v>
      </c>
      <c r="AB41" s="60" t="s">
        <v>134</v>
      </c>
      <c r="AC41" s="72"/>
      <c r="AD41" s="68">
        <f t="shared" si="10"/>
        <v>249</v>
      </c>
      <c r="AE41" s="68">
        <f t="shared" si="7"/>
        <v>237</v>
      </c>
      <c r="AF41" s="68">
        <f t="shared" si="8"/>
        <v>267</v>
      </c>
      <c r="AG41" s="68"/>
      <c r="AH41" s="91"/>
      <c r="AI41" s="91"/>
      <c r="AJ41" s="27"/>
      <c r="AK41" s="30"/>
      <c r="AL41" s="26"/>
      <c r="AM41" s="18">
        <f>IFERROR(HLOOKUP(Z41,Barême!$C$25:$S$26,2,0),0)</f>
        <v>0</v>
      </c>
      <c r="AN41" s="26"/>
      <c r="AP41" s="20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</row>
    <row r="42" spans="1:78" s="3" customFormat="1" ht="15" customHeight="1">
      <c r="A42" s="117">
        <v>42798</v>
      </c>
      <c r="B42" s="114">
        <v>42798</v>
      </c>
      <c r="C42" s="115" t="s">
        <v>149</v>
      </c>
      <c r="D42" s="132" t="s">
        <v>14</v>
      </c>
      <c r="E42" s="125" t="s">
        <v>25</v>
      </c>
      <c r="F42">
        <v>1</v>
      </c>
      <c r="G42" s="44">
        <f t="shared" si="9"/>
        <v>286.5</v>
      </c>
      <c r="H42" s="44">
        <v>236</v>
      </c>
      <c r="I42" s="44">
        <f t="shared" si="4"/>
        <v>50.5</v>
      </c>
      <c r="J42" t="s">
        <v>211</v>
      </c>
      <c r="K42" s="76">
        <f t="shared" si="0"/>
        <v>226.5</v>
      </c>
      <c r="L42" s="47">
        <v>11</v>
      </c>
      <c r="M42" s="40">
        <v>7</v>
      </c>
      <c r="N42" s="48">
        <v>18</v>
      </c>
      <c r="O42" s="47">
        <v>13</v>
      </c>
      <c r="P42" s="40">
        <v>6</v>
      </c>
      <c r="Q42" s="48">
        <v>21</v>
      </c>
      <c r="R42" s="47">
        <v>12</v>
      </c>
      <c r="S42" s="40">
        <v>6</v>
      </c>
      <c r="T42" s="48">
        <v>25</v>
      </c>
      <c r="U42" s="99" t="s">
        <v>134</v>
      </c>
      <c r="V42" s="62" t="s">
        <v>134</v>
      </c>
      <c r="W42" s="62" t="s">
        <v>134</v>
      </c>
      <c r="X42" s="62" t="s">
        <v>134</v>
      </c>
      <c r="Y42" s="62" t="s">
        <v>129</v>
      </c>
      <c r="Z42" s="62" t="s">
        <v>129</v>
      </c>
      <c r="AA42" s="62" t="s">
        <v>129</v>
      </c>
      <c r="AB42" s="62" t="s">
        <v>124</v>
      </c>
      <c r="AC42" s="72"/>
      <c r="AD42" s="68">
        <f t="shared" si="10"/>
        <v>240</v>
      </c>
      <c r="AE42" s="68">
        <f t="shared" si="7"/>
        <v>222</v>
      </c>
      <c r="AF42" s="68">
        <f t="shared" si="8"/>
        <v>195</v>
      </c>
      <c r="AG42" s="68"/>
      <c r="AH42" s="91"/>
      <c r="AI42" s="91"/>
      <c r="AJ42" s="27"/>
      <c r="AK42" s="30"/>
      <c r="AL42" s="26"/>
      <c r="AM42" s="18">
        <f>IFERROR(HLOOKUP(Z42,Barême!$C$25:$S$26,2,0),0)</f>
        <v>0</v>
      </c>
      <c r="AN42" s="26"/>
      <c r="AO42" s="18"/>
      <c r="AP42" s="20"/>
      <c r="AQ42" s="20"/>
      <c r="AR42" s="20"/>
      <c r="AS42" s="20"/>
      <c r="AT42" s="20"/>
      <c r="AU42" s="20"/>
      <c r="AV42" s="20"/>
      <c r="AW42" s="20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</row>
    <row r="43" spans="1:78" ht="15" customHeight="1">
      <c r="A43" s="110">
        <v>42945</v>
      </c>
      <c r="B43" s="111">
        <v>42951</v>
      </c>
      <c r="C43" s="121" t="s">
        <v>101</v>
      </c>
      <c r="D43" s="131" t="s">
        <v>60</v>
      </c>
      <c r="E43" s="125" t="s">
        <v>226</v>
      </c>
      <c r="G43" s="44">
        <f t="shared" si="9"/>
        <v>286.5</v>
      </c>
      <c r="H43" s="44">
        <v>248</v>
      </c>
      <c r="I43" s="44">
        <f t="shared" si="4"/>
        <v>38.5</v>
      </c>
      <c r="J43" t="s">
        <v>211</v>
      </c>
      <c r="K43" s="76">
        <f t="shared" si="0"/>
        <v>226.5</v>
      </c>
      <c r="L43" s="47">
        <v>18</v>
      </c>
      <c r="M43" s="40">
        <v>3</v>
      </c>
      <c r="N43" s="48">
        <v>13</v>
      </c>
      <c r="O43" s="47">
        <v>17</v>
      </c>
      <c r="P43" s="40">
        <v>1</v>
      </c>
      <c r="Q43" s="48">
        <v>15</v>
      </c>
      <c r="R43" s="47">
        <v>18</v>
      </c>
      <c r="S43" s="40">
        <v>6</v>
      </c>
      <c r="T43" s="48">
        <v>22</v>
      </c>
      <c r="U43" s="99" t="s">
        <v>226</v>
      </c>
      <c r="V43" s="60" t="s">
        <v>226</v>
      </c>
      <c r="W43" s="60" t="s">
        <v>226</v>
      </c>
      <c r="X43" s="60" t="s">
        <v>226</v>
      </c>
      <c r="Y43" s="60" t="s">
        <v>125</v>
      </c>
      <c r="Z43" s="60" t="s">
        <v>125</v>
      </c>
      <c r="AA43" s="60" t="s">
        <v>125</v>
      </c>
      <c r="AB43" s="60" t="s">
        <v>6</v>
      </c>
      <c r="AC43" s="72"/>
      <c r="AD43" s="68">
        <f t="shared" si="10"/>
        <v>258</v>
      </c>
      <c r="AE43" s="68">
        <f t="shared" si="7"/>
        <v>195</v>
      </c>
      <c r="AF43" s="68">
        <f t="shared" si="8"/>
        <v>195</v>
      </c>
      <c r="AG43" s="68"/>
      <c r="AH43" s="91"/>
      <c r="AI43" s="91"/>
      <c r="AJ43" s="27"/>
      <c r="AK43" s="30"/>
      <c r="AL43" s="26"/>
      <c r="AM43" s="18">
        <f>IFERROR(HLOOKUP(Z43,Barême!$C$25:$S$26,2,0),0)</f>
        <v>0</v>
      </c>
      <c r="AN43" s="26"/>
      <c r="AP43" s="20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3"/>
    </row>
    <row r="44" spans="1:78" ht="15" customHeight="1">
      <c r="A44" s="117">
        <v>42791</v>
      </c>
      <c r="B44" s="114">
        <v>42791</v>
      </c>
      <c r="C44" s="115" t="s">
        <v>180</v>
      </c>
      <c r="D44" s="131" t="s">
        <v>24</v>
      </c>
      <c r="E44" s="125" t="s">
        <v>25</v>
      </c>
      <c r="F44">
        <v>1</v>
      </c>
      <c r="G44" s="44">
        <f t="shared" si="9"/>
        <v>267</v>
      </c>
      <c r="H44" s="44">
        <v>228</v>
      </c>
      <c r="I44" s="44">
        <f t="shared" si="4"/>
        <v>39</v>
      </c>
      <c r="J44" t="s">
        <v>211</v>
      </c>
      <c r="K44" s="76">
        <f t="shared" si="0"/>
        <v>207</v>
      </c>
      <c r="L44" s="47">
        <v>11</v>
      </c>
      <c r="M44" s="40">
        <v>10</v>
      </c>
      <c r="N44" s="48">
        <v>18</v>
      </c>
      <c r="O44" s="47">
        <v>9</v>
      </c>
      <c r="P44" s="40">
        <v>14</v>
      </c>
      <c r="Q44" s="48">
        <v>18</v>
      </c>
      <c r="R44" s="47">
        <v>12</v>
      </c>
      <c r="S44" s="40">
        <v>12</v>
      </c>
      <c r="T44" s="48">
        <v>17</v>
      </c>
      <c r="U44" s="99" t="s">
        <v>134</v>
      </c>
      <c r="V44" s="60" t="s">
        <v>134</v>
      </c>
      <c r="W44" s="60" t="s">
        <v>134</v>
      </c>
      <c r="X44" s="60" t="s">
        <v>134</v>
      </c>
      <c r="Y44" s="60" t="s">
        <v>187</v>
      </c>
      <c r="Z44" s="60" t="s">
        <v>187</v>
      </c>
      <c r="AA44" s="60" t="s">
        <v>134</v>
      </c>
      <c r="AB44" s="60" t="s">
        <v>134</v>
      </c>
      <c r="AC44" s="72"/>
      <c r="AD44" s="68">
        <f t="shared" si="10"/>
        <v>210</v>
      </c>
      <c r="AE44" s="68">
        <f t="shared" si="7"/>
        <v>204</v>
      </c>
      <c r="AF44" s="68">
        <f t="shared" si="8"/>
        <v>204</v>
      </c>
      <c r="AG44" s="68"/>
      <c r="AH44" s="91"/>
      <c r="AI44" s="91"/>
      <c r="AJ44" s="27"/>
      <c r="AK44" s="30"/>
      <c r="AL44" s="26"/>
      <c r="AM44" s="18">
        <f>IFERROR(HLOOKUP(Z44,Barême!$C$25:$S$26,2,0),0)</f>
        <v>0</v>
      </c>
      <c r="AN44" s="26"/>
      <c r="AP44" s="20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3"/>
    </row>
    <row r="45" spans="1:78" ht="15" customHeight="1">
      <c r="A45" s="110">
        <v>42751</v>
      </c>
      <c r="B45" s="111">
        <v>42757</v>
      </c>
      <c r="C45" s="112" t="s">
        <v>4</v>
      </c>
      <c r="D45" s="131" t="s">
        <v>5</v>
      </c>
      <c r="E45" s="125" t="s">
        <v>226</v>
      </c>
      <c r="G45" s="44">
        <f t="shared" si="9"/>
        <v>265.5</v>
      </c>
      <c r="H45" s="44">
        <v>255</v>
      </c>
      <c r="I45" s="44">
        <f t="shared" si="4"/>
        <v>10.5</v>
      </c>
      <c r="J45" t="s">
        <v>211</v>
      </c>
      <c r="K45" s="76">
        <f t="shared" si="0"/>
        <v>205.5</v>
      </c>
      <c r="L45" s="47">
        <v>18</v>
      </c>
      <c r="M45" s="40">
        <v>0</v>
      </c>
      <c r="N45" s="48">
        <v>15</v>
      </c>
      <c r="O45" s="47">
        <v>17</v>
      </c>
      <c r="P45" s="40">
        <v>1</v>
      </c>
      <c r="Q45" s="48">
        <v>17</v>
      </c>
      <c r="R45" s="47">
        <v>18</v>
      </c>
      <c r="S45" s="40">
        <v>1</v>
      </c>
      <c r="T45" s="48">
        <v>16</v>
      </c>
      <c r="U45" s="99" t="s">
        <v>226</v>
      </c>
      <c r="V45" s="60" t="s">
        <v>226</v>
      </c>
      <c r="W45" s="60" t="s">
        <v>226</v>
      </c>
      <c r="X45" s="60" t="s">
        <v>226</v>
      </c>
      <c r="Y45" s="60" t="s">
        <v>125</v>
      </c>
      <c r="Z45" s="60" t="s">
        <v>125</v>
      </c>
      <c r="AA45" s="60" t="s">
        <v>125</v>
      </c>
      <c r="AB45" s="60" t="s">
        <v>125</v>
      </c>
      <c r="AC45" s="71"/>
      <c r="AD45" s="68">
        <f t="shared" si="10"/>
        <v>207</v>
      </c>
      <c r="AE45" s="68">
        <f t="shared" si="7"/>
        <v>207</v>
      </c>
      <c r="AF45" s="68">
        <f t="shared" si="8"/>
        <v>198</v>
      </c>
      <c r="AG45" s="68"/>
      <c r="AH45" s="91"/>
      <c r="AI45" s="91"/>
      <c r="AJ45" s="27"/>
      <c r="AK45" s="30"/>
      <c r="AL45" s="26"/>
      <c r="AM45" s="18">
        <f>IFERROR(HLOOKUP(Z45,Barême!$C$25:$S$26,2,0),0)</f>
        <v>0</v>
      </c>
      <c r="AN45" s="26"/>
      <c r="AP45" s="20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</row>
    <row r="46" spans="1:78" s="3" customFormat="1" ht="15" customHeight="1">
      <c r="A46" s="117">
        <v>42780</v>
      </c>
      <c r="B46" s="114">
        <v>42785</v>
      </c>
      <c r="C46" s="115" t="s">
        <v>175</v>
      </c>
      <c r="D46" s="131" t="s">
        <v>176</v>
      </c>
      <c r="E46" s="125" t="s">
        <v>125</v>
      </c>
      <c r="F46"/>
      <c r="G46" s="44">
        <f>K46+25</f>
        <v>252</v>
      </c>
      <c r="H46" s="44">
        <v>289</v>
      </c>
      <c r="I46" s="44">
        <f t="shared" si="4"/>
        <v>-37</v>
      </c>
      <c r="J46" t="s">
        <v>177</v>
      </c>
      <c r="K46" s="76">
        <f t="shared" si="0"/>
        <v>227</v>
      </c>
      <c r="L46" s="47">
        <v>13</v>
      </c>
      <c r="M46" s="40">
        <v>5</v>
      </c>
      <c r="N46" s="48">
        <v>31</v>
      </c>
      <c r="O46" s="47">
        <v>12</v>
      </c>
      <c r="P46" s="40">
        <v>6</v>
      </c>
      <c r="Q46" s="48">
        <v>28</v>
      </c>
      <c r="R46" s="47">
        <v>9</v>
      </c>
      <c r="S46" s="40">
        <v>9</v>
      </c>
      <c r="T46" s="48">
        <v>18</v>
      </c>
      <c r="U46" s="99" t="s">
        <v>125</v>
      </c>
      <c r="V46" s="60" t="s">
        <v>226</v>
      </c>
      <c r="W46" s="60" t="s">
        <v>125</v>
      </c>
      <c r="X46" s="60" t="s">
        <v>125</v>
      </c>
      <c r="Y46" s="60" t="s">
        <v>125</v>
      </c>
      <c r="Z46" s="60" t="s">
        <v>123</v>
      </c>
      <c r="AA46" s="60" t="s">
        <v>126</v>
      </c>
      <c r="AB46" s="78"/>
      <c r="AC46" s="71"/>
      <c r="AD46" s="68">
        <f t="shared" si="10"/>
        <v>189</v>
      </c>
      <c r="AE46" s="68">
        <f t="shared" si="7"/>
        <v>258</v>
      </c>
      <c r="AF46" s="68">
        <f t="shared" si="8"/>
        <v>279</v>
      </c>
      <c r="AG46" s="68"/>
      <c r="AH46" s="91"/>
      <c r="AI46" s="91"/>
      <c r="AJ46" s="27"/>
      <c r="AK46" s="30"/>
      <c r="AL46" s="26"/>
      <c r="AM46" s="18">
        <f>IFERROR(HLOOKUP(Z46,Barême!$C$25:$S$26,2,0),0)</f>
        <v>0</v>
      </c>
      <c r="AN46" s="66"/>
      <c r="AO46" s="20"/>
      <c r="AP46" s="18"/>
      <c r="AQ46" s="18"/>
      <c r="AR46" s="18"/>
      <c r="AS46" s="18"/>
      <c r="AT46" s="18"/>
      <c r="AU46" s="18"/>
      <c r="AV46" s="18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Z46" s="1"/>
    </row>
    <row r="47" spans="1:78" s="3" customFormat="1" ht="15" customHeight="1">
      <c r="A47" s="110" t="s">
        <v>461</v>
      </c>
      <c r="B47" s="111" t="s">
        <v>461</v>
      </c>
      <c r="C47" s="115" t="s">
        <v>438</v>
      </c>
      <c r="D47" s="132" t="s">
        <v>14</v>
      </c>
      <c r="E47" s="125" t="s">
        <v>134</v>
      </c>
      <c r="F47"/>
      <c r="G47" s="44">
        <f>K47+25</f>
        <v>237.5</v>
      </c>
      <c r="H47" s="44">
        <v>227</v>
      </c>
      <c r="I47" s="44">
        <f t="shared" si="4"/>
        <v>10.5</v>
      </c>
      <c r="J47" t="s">
        <v>177</v>
      </c>
      <c r="K47" s="76">
        <f t="shared" si="0"/>
        <v>212.5</v>
      </c>
      <c r="L47" s="47">
        <v>10</v>
      </c>
      <c r="M47" s="40">
        <v>9</v>
      </c>
      <c r="N47" s="48">
        <v>17</v>
      </c>
      <c r="O47" s="47">
        <v>12</v>
      </c>
      <c r="P47" s="40">
        <v>8</v>
      </c>
      <c r="Q47" s="48">
        <v>19</v>
      </c>
      <c r="R47" s="47">
        <v>11</v>
      </c>
      <c r="S47" s="40">
        <v>8</v>
      </c>
      <c r="T47" s="48">
        <v>22</v>
      </c>
      <c r="U47" s="99" t="s">
        <v>134</v>
      </c>
      <c r="V47" s="62" t="s">
        <v>134</v>
      </c>
      <c r="W47" s="62" t="s">
        <v>134</v>
      </c>
      <c r="X47" s="62" t="s">
        <v>134</v>
      </c>
      <c r="Y47" s="62" t="s">
        <v>124</v>
      </c>
      <c r="Z47" s="62" t="s">
        <v>128</v>
      </c>
      <c r="AA47" s="62" t="s">
        <v>128</v>
      </c>
      <c r="AB47" s="62" t="s">
        <v>134</v>
      </c>
      <c r="AC47" s="72"/>
      <c r="AD47" s="68">
        <f t="shared" si="10"/>
        <v>222</v>
      </c>
      <c r="AE47" s="68">
        <f t="shared" si="7"/>
        <v>210</v>
      </c>
      <c r="AF47" s="68">
        <f t="shared" si="8"/>
        <v>189</v>
      </c>
      <c r="AG47" s="68"/>
      <c r="AH47" s="91"/>
      <c r="AI47" s="91"/>
      <c r="AJ47" s="27"/>
      <c r="AK47" s="30"/>
      <c r="AL47" s="26"/>
      <c r="AM47" s="18">
        <f>IFERROR(HLOOKUP(Z47,Barême!$C$25:$S$26,2,0),0)</f>
        <v>0</v>
      </c>
      <c r="AN47" s="26"/>
      <c r="AO47" s="18"/>
      <c r="AP47" s="20"/>
      <c r="AQ47" s="18"/>
      <c r="AR47" s="18"/>
      <c r="AS47" s="18"/>
      <c r="AT47" s="18"/>
      <c r="AU47" s="18"/>
      <c r="AV47" s="18"/>
      <c r="AW47" s="18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"/>
    </row>
    <row r="48" spans="1:78" s="3" customFormat="1" ht="15" customHeight="1">
      <c r="A48" s="117">
        <v>42816</v>
      </c>
      <c r="B48" s="114">
        <v>42816</v>
      </c>
      <c r="C48" s="115" t="s">
        <v>419</v>
      </c>
      <c r="D48" s="132" t="s">
        <v>24</v>
      </c>
      <c r="E48" s="125" t="s">
        <v>134</v>
      </c>
      <c r="F48">
        <v>1</v>
      </c>
      <c r="G48" s="44">
        <f>K48+60</f>
        <v>235.5</v>
      </c>
      <c r="H48" s="44">
        <v>196</v>
      </c>
      <c r="I48" s="44">
        <f t="shared" si="4"/>
        <v>39.5</v>
      </c>
      <c r="J48" t="s">
        <v>211</v>
      </c>
      <c r="K48" s="76">
        <f t="shared" si="0"/>
        <v>175.5</v>
      </c>
      <c r="L48" s="47">
        <v>14</v>
      </c>
      <c r="M48" s="40">
        <v>8</v>
      </c>
      <c r="N48" s="48">
        <v>7</v>
      </c>
      <c r="O48" s="47">
        <v>12</v>
      </c>
      <c r="P48" s="40">
        <v>10</v>
      </c>
      <c r="Q48" s="48">
        <v>14</v>
      </c>
      <c r="R48" s="47">
        <v>11</v>
      </c>
      <c r="S48" s="40">
        <v>11</v>
      </c>
      <c r="T48" s="48">
        <v>13</v>
      </c>
      <c r="U48" s="99" t="s">
        <v>129</v>
      </c>
      <c r="V48" s="62" t="s">
        <v>129</v>
      </c>
      <c r="W48" s="62" t="s">
        <v>134</v>
      </c>
      <c r="X48" s="62" t="s">
        <v>134</v>
      </c>
      <c r="Y48" s="62" t="s">
        <v>134</v>
      </c>
      <c r="Z48" s="62" t="s">
        <v>129</v>
      </c>
      <c r="AA48" s="62" t="s">
        <v>129</v>
      </c>
      <c r="AB48" s="62" t="s">
        <v>129</v>
      </c>
      <c r="AC48" s="72"/>
      <c r="AD48" s="68">
        <f t="shared" si="10"/>
        <v>177</v>
      </c>
      <c r="AE48" s="68">
        <f t="shared" si="7"/>
        <v>186</v>
      </c>
      <c r="AF48" s="68">
        <f t="shared" si="8"/>
        <v>150</v>
      </c>
      <c r="AG48" s="68"/>
      <c r="AH48" s="91"/>
      <c r="AI48" s="91"/>
      <c r="AJ48" s="27"/>
      <c r="AK48" s="30"/>
      <c r="AL48" s="26"/>
      <c r="AM48" s="18">
        <f>IFERROR(HLOOKUP(Z48,Barême!$C$25:$S$26,2,0),0)</f>
        <v>0</v>
      </c>
      <c r="AN48" s="26"/>
      <c r="AO48" s="18"/>
      <c r="AP48" s="20"/>
      <c r="AQ48" s="20"/>
      <c r="AR48" s="20"/>
      <c r="AS48" s="20"/>
      <c r="AT48" s="20"/>
      <c r="AU48" s="20"/>
      <c r="AV48" s="20"/>
      <c r="AW48" s="20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1:78" s="3" customFormat="1" ht="15" customHeight="1">
      <c r="A49" s="117">
        <v>42781</v>
      </c>
      <c r="B49" s="114">
        <v>42785</v>
      </c>
      <c r="C49" s="116" t="s">
        <v>20</v>
      </c>
      <c r="D49" s="131" t="s">
        <v>21</v>
      </c>
      <c r="E49" s="125" t="s">
        <v>125</v>
      </c>
      <c r="F49">
        <v>1</v>
      </c>
      <c r="G49" s="44">
        <f>K49+25</f>
        <v>231.5</v>
      </c>
      <c r="H49" s="44">
        <v>157</v>
      </c>
      <c r="I49" s="44">
        <f t="shared" ref="I49:I80" si="11">G49-H49</f>
        <v>74.5</v>
      </c>
      <c r="J49" t="s">
        <v>177</v>
      </c>
      <c r="K49" s="76">
        <f t="shared" si="0"/>
        <v>206.5</v>
      </c>
      <c r="L49" s="47">
        <v>8</v>
      </c>
      <c r="M49" s="40">
        <v>5</v>
      </c>
      <c r="N49" s="48">
        <v>15</v>
      </c>
      <c r="O49" s="47">
        <v>8</v>
      </c>
      <c r="P49" s="40">
        <v>5</v>
      </c>
      <c r="Q49" s="48">
        <v>17</v>
      </c>
      <c r="R49" s="47">
        <v>12</v>
      </c>
      <c r="S49" s="40">
        <v>6</v>
      </c>
      <c r="T49" s="48">
        <v>27</v>
      </c>
      <c r="U49" s="99" t="s">
        <v>135</v>
      </c>
      <c r="V49" s="60" t="s">
        <v>135</v>
      </c>
      <c r="W49" s="60" t="s">
        <v>135</v>
      </c>
      <c r="X49" s="60" t="s">
        <v>125</v>
      </c>
      <c r="Y49" s="60" t="s">
        <v>125</v>
      </c>
      <c r="Z49" s="60" t="s">
        <v>135</v>
      </c>
      <c r="AA49" s="60" t="s">
        <v>135</v>
      </c>
      <c r="AB49" s="60" t="s">
        <v>126</v>
      </c>
      <c r="AC49" s="71"/>
      <c r="AD49" s="68">
        <f t="shared" si="10"/>
        <v>252</v>
      </c>
      <c r="AE49" s="68">
        <f t="shared" si="7"/>
        <v>165</v>
      </c>
      <c r="AF49" s="68">
        <f t="shared" si="8"/>
        <v>153</v>
      </c>
      <c r="AG49" s="68"/>
      <c r="AH49" s="91"/>
      <c r="AI49" s="91"/>
      <c r="AJ49" s="27"/>
      <c r="AK49" s="30"/>
      <c r="AL49" s="26"/>
      <c r="AM49" s="18">
        <f>IFERROR(HLOOKUP(Z49,Barême!$C$25:$S$26,2,0),0)</f>
        <v>0</v>
      </c>
      <c r="AN49" s="26"/>
      <c r="AO49" s="18"/>
      <c r="AP49" s="20"/>
      <c r="AQ49" s="20"/>
      <c r="AR49" s="20"/>
      <c r="AS49" s="20"/>
      <c r="AT49" s="20"/>
      <c r="AU49" s="20"/>
      <c r="AV49" s="20"/>
      <c r="AW49" s="2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"/>
    </row>
    <row r="50" spans="1:78" s="3" customFormat="1" ht="15" customHeight="1">
      <c r="A50" s="110" t="s">
        <v>461</v>
      </c>
      <c r="B50" s="111" t="s">
        <v>461</v>
      </c>
      <c r="C50" s="115" t="s">
        <v>437</v>
      </c>
      <c r="D50" s="132" t="s">
        <v>14</v>
      </c>
      <c r="E50" s="125" t="s">
        <v>134</v>
      </c>
      <c r="F50">
        <v>2</v>
      </c>
      <c r="G50" s="44">
        <f>K50*1.15+25</f>
        <v>221.64999999999998</v>
      </c>
      <c r="H50" s="44">
        <v>146.5</v>
      </c>
      <c r="I50" s="44">
        <f t="shared" si="11"/>
        <v>75.149999999999977</v>
      </c>
      <c r="J50" t="s">
        <v>177</v>
      </c>
      <c r="K50" s="94">
        <f t="shared" si="0"/>
        <v>171</v>
      </c>
      <c r="L50" s="47"/>
      <c r="M50" s="40"/>
      <c r="N50" s="48"/>
      <c r="O50" s="47">
        <v>12</v>
      </c>
      <c r="P50" s="40">
        <v>8</v>
      </c>
      <c r="Q50" s="48">
        <v>11</v>
      </c>
      <c r="R50" s="47">
        <v>11</v>
      </c>
      <c r="S50" s="40">
        <v>8</v>
      </c>
      <c r="T50" s="48">
        <v>24</v>
      </c>
      <c r="U50" s="99" t="s">
        <v>128</v>
      </c>
      <c r="V50" s="62" t="s">
        <v>128</v>
      </c>
      <c r="W50" s="62" t="s">
        <v>134</v>
      </c>
      <c r="X50" s="62" t="s">
        <v>134</v>
      </c>
      <c r="Y50" s="62" t="s">
        <v>187</v>
      </c>
      <c r="Z50" s="62" t="s">
        <v>187</v>
      </c>
      <c r="AA50" s="62" t="s">
        <v>134</v>
      </c>
      <c r="AB50" s="62" t="s">
        <v>134</v>
      </c>
      <c r="AC50" s="72"/>
      <c r="AD50" s="68">
        <f t="shared" si="10"/>
        <v>234</v>
      </c>
      <c r="AE50" s="68">
        <f t="shared" si="7"/>
        <v>162</v>
      </c>
      <c r="AF50" s="68">
        <f t="shared" si="8"/>
        <v>0</v>
      </c>
      <c r="AG50" s="68"/>
      <c r="AH50" s="91"/>
      <c r="AI50" s="91"/>
      <c r="AJ50" s="27"/>
      <c r="AK50" s="30"/>
      <c r="AL50" s="26"/>
      <c r="AM50" s="18">
        <f>IFERROR(HLOOKUP(Z50,Barême!$C$25:$S$26,2,0),0)</f>
        <v>0</v>
      </c>
      <c r="AN50" s="26"/>
      <c r="AO50" s="18"/>
      <c r="AP50" s="20"/>
      <c r="AQ50" s="20"/>
      <c r="AR50" s="20"/>
      <c r="AS50" s="20"/>
      <c r="AT50" s="20"/>
      <c r="AU50" s="20"/>
      <c r="AV50" s="20"/>
      <c r="AW50" s="20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</row>
    <row r="51" spans="1:78" ht="15" customHeight="1">
      <c r="A51" s="117">
        <v>42781</v>
      </c>
      <c r="B51" s="114">
        <v>42785</v>
      </c>
      <c r="C51" s="115" t="s">
        <v>19</v>
      </c>
      <c r="D51" s="132" t="s">
        <v>15</v>
      </c>
      <c r="E51" s="125" t="s">
        <v>125</v>
      </c>
      <c r="F51">
        <v>1</v>
      </c>
      <c r="G51" s="44">
        <f>K51+25</f>
        <v>220.5</v>
      </c>
      <c r="H51" s="44">
        <v>182</v>
      </c>
      <c r="I51" s="44">
        <f t="shared" si="11"/>
        <v>38.5</v>
      </c>
      <c r="J51" t="s">
        <v>177</v>
      </c>
      <c r="K51" s="76">
        <f t="shared" si="0"/>
        <v>195.5</v>
      </c>
      <c r="L51" s="47">
        <v>7</v>
      </c>
      <c r="M51" s="40">
        <v>7</v>
      </c>
      <c r="N51" s="48">
        <v>15</v>
      </c>
      <c r="O51" s="47">
        <v>9</v>
      </c>
      <c r="P51" s="40">
        <v>12</v>
      </c>
      <c r="Q51" s="48">
        <v>19</v>
      </c>
      <c r="R51" s="47">
        <v>10</v>
      </c>
      <c r="S51" s="40">
        <v>10</v>
      </c>
      <c r="T51" s="48">
        <v>19</v>
      </c>
      <c r="U51" s="99" t="s">
        <v>135</v>
      </c>
      <c r="V51" s="86" t="s">
        <v>135</v>
      </c>
      <c r="W51" s="86" t="s">
        <v>135</v>
      </c>
      <c r="X51" s="86" t="s">
        <v>135</v>
      </c>
      <c r="Y51" s="86" t="s">
        <v>135</v>
      </c>
      <c r="Z51" s="62" t="s">
        <v>135</v>
      </c>
      <c r="AA51" s="62" t="s">
        <v>123</v>
      </c>
      <c r="AB51" s="62" t="s">
        <v>122</v>
      </c>
      <c r="AC51" s="72"/>
      <c r="AD51" s="68">
        <f t="shared" si="10"/>
        <v>204</v>
      </c>
      <c r="AE51" s="68">
        <f t="shared" si="7"/>
        <v>204</v>
      </c>
      <c r="AF51" s="68">
        <f t="shared" si="8"/>
        <v>153</v>
      </c>
      <c r="AG51" s="68"/>
      <c r="AH51" s="91"/>
      <c r="AI51" s="91"/>
      <c r="AJ51" s="27"/>
      <c r="AK51" s="30"/>
      <c r="AL51" s="26"/>
      <c r="AM51" s="18">
        <f>IFERROR(HLOOKUP(Z51,Barême!$C$25:$S$26,2,0),0)</f>
        <v>0</v>
      </c>
      <c r="AN51" s="26"/>
      <c r="AP51" s="20"/>
      <c r="AQ51" s="20"/>
      <c r="AR51" s="20"/>
      <c r="AS51" s="20"/>
      <c r="AT51" s="20"/>
      <c r="AU51" s="20"/>
      <c r="AV51" s="20"/>
      <c r="AW51" s="20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3"/>
    </row>
    <row r="52" spans="1:78" s="3" customFormat="1" ht="15" customHeight="1">
      <c r="A52" s="117">
        <v>42772</v>
      </c>
      <c r="B52" s="114">
        <v>42776</v>
      </c>
      <c r="C52" s="112" t="s">
        <v>441</v>
      </c>
      <c r="D52" s="131" t="s">
        <v>10</v>
      </c>
      <c r="E52" s="125" t="s">
        <v>125</v>
      </c>
      <c r="F52"/>
      <c r="G52" s="44">
        <f>K52+60</f>
        <v>219.5</v>
      </c>
      <c r="H52" s="44">
        <v>219</v>
      </c>
      <c r="I52" s="44">
        <f t="shared" si="11"/>
        <v>0.5</v>
      </c>
      <c r="J52" t="s">
        <v>211</v>
      </c>
      <c r="K52" s="76">
        <f t="shared" si="0"/>
        <v>159.5</v>
      </c>
      <c r="L52" s="47">
        <v>14</v>
      </c>
      <c r="M52" s="40">
        <v>4</v>
      </c>
      <c r="N52" s="48">
        <v>16</v>
      </c>
      <c r="O52" s="47">
        <v>12</v>
      </c>
      <c r="P52" s="40">
        <v>6</v>
      </c>
      <c r="Q52" s="48">
        <v>18</v>
      </c>
      <c r="R52" s="47">
        <v>8</v>
      </c>
      <c r="S52" s="40">
        <v>9</v>
      </c>
      <c r="T52" s="48">
        <v>8</v>
      </c>
      <c r="U52" s="99" t="s">
        <v>125</v>
      </c>
      <c r="V52" s="87" t="s">
        <v>125</v>
      </c>
      <c r="W52" s="87" t="s">
        <v>125</v>
      </c>
      <c r="X52" s="87" t="s">
        <v>125</v>
      </c>
      <c r="Y52" s="87" t="s">
        <v>135</v>
      </c>
      <c r="Z52" s="60" t="s">
        <v>135</v>
      </c>
      <c r="AA52" s="60" t="s">
        <v>123</v>
      </c>
      <c r="AB52" s="60" t="s">
        <v>123</v>
      </c>
      <c r="AC52" s="71"/>
      <c r="AD52" s="68">
        <f t="shared" si="10"/>
        <v>123</v>
      </c>
      <c r="AE52" s="68">
        <f t="shared" si="7"/>
        <v>198</v>
      </c>
      <c r="AF52" s="68">
        <f t="shared" si="8"/>
        <v>192</v>
      </c>
      <c r="AG52" s="68"/>
      <c r="AH52" s="91"/>
      <c r="AI52" s="91"/>
      <c r="AJ52" s="27"/>
      <c r="AK52" s="30"/>
      <c r="AL52" s="26"/>
      <c r="AM52" s="18">
        <f>IFERROR(HLOOKUP(Z52,Barême!$C$25:$S$26,2,0),0)</f>
        <v>0</v>
      </c>
      <c r="AN52" s="26"/>
      <c r="AO52" s="18"/>
      <c r="AP52" s="20"/>
      <c r="AQ52" s="18"/>
      <c r="AR52" s="18"/>
      <c r="AS52" s="18"/>
      <c r="AT52" s="18"/>
      <c r="AU52" s="18"/>
      <c r="AV52" s="18"/>
      <c r="AW52" s="18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</row>
    <row r="53" spans="1:78" s="3" customFormat="1" ht="15" customHeight="1">
      <c r="A53" s="117">
        <v>42792</v>
      </c>
      <c r="B53" s="114">
        <v>42792</v>
      </c>
      <c r="C53" s="115" t="s">
        <v>27</v>
      </c>
      <c r="D53" s="131" t="s">
        <v>24</v>
      </c>
      <c r="E53" s="125" t="s">
        <v>134</v>
      </c>
      <c r="F53"/>
      <c r="G53" s="44">
        <f>K53+25</f>
        <v>219</v>
      </c>
      <c r="H53" s="44">
        <v>211</v>
      </c>
      <c r="I53" s="44">
        <f t="shared" si="11"/>
        <v>8</v>
      </c>
      <c r="J53" t="s">
        <v>177</v>
      </c>
      <c r="K53" s="76">
        <f t="shared" si="0"/>
        <v>194</v>
      </c>
      <c r="L53" s="47">
        <v>11</v>
      </c>
      <c r="M53" s="40">
        <v>8</v>
      </c>
      <c r="N53" s="48">
        <v>13</v>
      </c>
      <c r="O53" s="47">
        <v>8</v>
      </c>
      <c r="P53" s="40">
        <v>12</v>
      </c>
      <c r="Q53" s="48">
        <v>18</v>
      </c>
      <c r="R53" s="47">
        <v>13</v>
      </c>
      <c r="S53" s="40">
        <v>10</v>
      </c>
      <c r="T53" s="48">
        <v>16</v>
      </c>
      <c r="U53" s="99" t="s">
        <v>134</v>
      </c>
      <c r="V53" s="87" t="s">
        <v>129</v>
      </c>
      <c r="W53" s="87" t="s">
        <v>134</v>
      </c>
      <c r="X53" s="87" t="s">
        <v>134</v>
      </c>
      <c r="Y53" s="87" t="s">
        <v>134</v>
      </c>
      <c r="Z53" s="60" t="s">
        <v>134</v>
      </c>
      <c r="AA53" s="60" t="s">
        <v>129</v>
      </c>
      <c r="AB53" s="60" t="s">
        <v>129</v>
      </c>
      <c r="AC53" s="72"/>
      <c r="AD53" s="68">
        <f t="shared" si="10"/>
        <v>204</v>
      </c>
      <c r="AE53" s="68">
        <f t="shared" si="7"/>
        <v>192</v>
      </c>
      <c r="AF53" s="68">
        <f t="shared" si="8"/>
        <v>168</v>
      </c>
      <c r="AG53" s="68"/>
      <c r="AH53" s="91"/>
      <c r="AI53" s="91"/>
      <c r="AJ53" s="27"/>
      <c r="AK53" s="30"/>
      <c r="AL53" s="26"/>
      <c r="AM53" s="18">
        <f>IFERROR(HLOOKUP(Z53,Barême!$C$25:$S$26,2,0),0)</f>
        <v>0</v>
      </c>
      <c r="AN53" s="26"/>
      <c r="AO53" s="18"/>
      <c r="AP53" s="20"/>
      <c r="AQ53" s="20"/>
      <c r="AR53" s="20"/>
      <c r="AS53" s="20"/>
      <c r="AT53" s="20"/>
      <c r="AU53" s="20"/>
      <c r="AV53" s="20"/>
      <c r="AW53" s="20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"/>
    </row>
    <row r="54" spans="1:78" ht="15" customHeight="1">
      <c r="A54" s="110">
        <v>42830</v>
      </c>
      <c r="B54" s="111">
        <v>42830</v>
      </c>
      <c r="C54" s="115" t="s">
        <v>49</v>
      </c>
      <c r="D54" s="132" t="s">
        <v>24</v>
      </c>
      <c r="E54" s="125" t="s">
        <v>134</v>
      </c>
      <c r="G54" s="44">
        <f>K54+25</f>
        <v>216.5</v>
      </c>
      <c r="H54" s="44">
        <v>222</v>
      </c>
      <c r="I54" s="44">
        <f t="shared" si="11"/>
        <v>-5.5</v>
      </c>
      <c r="J54" t="s">
        <v>177</v>
      </c>
      <c r="K54" s="76">
        <f t="shared" si="0"/>
        <v>191.5</v>
      </c>
      <c r="L54" s="47">
        <v>14</v>
      </c>
      <c r="M54" s="40">
        <v>10</v>
      </c>
      <c r="N54" s="48">
        <v>17</v>
      </c>
      <c r="O54" s="47">
        <v>12</v>
      </c>
      <c r="P54" s="40">
        <v>13</v>
      </c>
      <c r="Q54" s="48">
        <v>12</v>
      </c>
      <c r="R54" s="47">
        <v>14</v>
      </c>
      <c r="S54" s="40">
        <v>9</v>
      </c>
      <c r="T54" s="48">
        <v>13</v>
      </c>
      <c r="U54" s="99" t="s">
        <v>134</v>
      </c>
      <c r="V54" s="86" t="s">
        <v>134</v>
      </c>
      <c r="W54" s="86" t="s">
        <v>134</v>
      </c>
      <c r="X54" s="86" t="s">
        <v>134</v>
      </c>
      <c r="Y54" s="86" t="s">
        <v>134</v>
      </c>
      <c r="Z54" s="62" t="s">
        <v>129</v>
      </c>
      <c r="AA54" s="62" t="s">
        <v>129</v>
      </c>
      <c r="AB54" s="62" t="s">
        <v>134</v>
      </c>
      <c r="AC54" s="72"/>
      <c r="AD54" s="68">
        <f t="shared" si="10"/>
        <v>189</v>
      </c>
      <c r="AE54" s="68">
        <f t="shared" si="7"/>
        <v>183</v>
      </c>
      <c r="AF54" s="68">
        <f t="shared" si="8"/>
        <v>216</v>
      </c>
      <c r="AG54" s="68"/>
      <c r="AH54" s="91"/>
      <c r="AI54" s="91"/>
      <c r="AJ54" s="27"/>
      <c r="AK54" s="30"/>
      <c r="AL54" s="26"/>
      <c r="AM54" s="18">
        <f>IFERROR(HLOOKUP(Z54,Barême!$C$25:$S$26,2,0),0)</f>
        <v>0</v>
      </c>
      <c r="AN54" s="26"/>
      <c r="AP54" s="20"/>
      <c r="AQ54" s="20"/>
      <c r="AR54" s="20"/>
      <c r="AS54" s="20"/>
      <c r="AT54" s="20"/>
      <c r="AU54" s="20"/>
      <c r="AV54" s="20"/>
      <c r="AW54" s="20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</row>
    <row r="55" spans="1:78" ht="15" customHeight="1">
      <c r="A55" s="110" t="s">
        <v>461</v>
      </c>
      <c r="B55" s="111" t="s">
        <v>461</v>
      </c>
      <c r="C55" s="119" t="s">
        <v>139</v>
      </c>
      <c r="D55" s="131" t="s">
        <v>12</v>
      </c>
      <c r="E55" s="125" t="s">
        <v>134</v>
      </c>
      <c r="F55">
        <v>1</v>
      </c>
      <c r="G55" s="44">
        <f>K55+25</f>
        <v>208.5</v>
      </c>
      <c r="H55" s="44">
        <v>198</v>
      </c>
      <c r="I55" s="44">
        <f t="shared" si="11"/>
        <v>10.5</v>
      </c>
      <c r="J55" t="s">
        <v>177</v>
      </c>
      <c r="K55" s="76">
        <f t="shared" si="0"/>
        <v>183.5</v>
      </c>
      <c r="L55" s="47">
        <v>11</v>
      </c>
      <c r="M55" s="40">
        <v>7</v>
      </c>
      <c r="N55" s="48">
        <v>13</v>
      </c>
      <c r="O55" s="47">
        <v>10</v>
      </c>
      <c r="P55" s="40">
        <v>9</v>
      </c>
      <c r="Q55" s="48">
        <v>14</v>
      </c>
      <c r="R55" s="47">
        <v>13</v>
      </c>
      <c r="S55" s="40">
        <v>8</v>
      </c>
      <c r="T55" s="48">
        <v>16</v>
      </c>
      <c r="U55" s="99" t="s">
        <v>129</v>
      </c>
      <c r="V55" s="87" t="s">
        <v>134</v>
      </c>
      <c r="W55" s="87" t="s">
        <v>134</v>
      </c>
      <c r="X55" s="87" t="s">
        <v>134</v>
      </c>
      <c r="Y55" s="87" t="s">
        <v>187</v>
      </c>
      <c r="Z55" s="60" t="s">
        <v>25</v>
      </c>
      <c r="AA55" s="60" t="s">
        <v>25</v>
      </c>
      <c r="AB55" s="60" t="s">
        <v>25</v>
      </c>
      <c r="AC55" s="72"/>
      <c r="AD55" s="68">
        <f t="shared" si="10"/>
        <v>198</v>
      </c>
      <c r="AE55" s="68">
        <f t="shared" si="7"/>
        <v>171</v>
      </c>
      <c r="AF55" s="68">
        <f t="shared" si="8"/>
        <v>165</v>
      </c>
      <c r="AG55" s="68"/>
      <c r="AH55" s="91"/>
      <c r="AI55" s="91"/>
      <c r="AJ55" s="27"/>
      <c r="AK55" s="30"/>
      <c r="AL55" s="26"/>
      <c r="AM55" s="18">
        <f>IFERROR(HLOOKUP(Z55,Barême!$C$25:$S$26,2,0),0)</f>
        <v>0</v>
      </c>
      <c r="AN55" s="26"/>
      <c r="AP55" s="20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3"/>
    </row>
    <row r="56" spans="1:78" s="3" customFormat="1" ht="15" customHeight="1">
      <c r="A56" s="110">
        <v>42837</v>
      </c>
      <c r="B56" s="111">
        <v>42837</v>
      </c>
      <c r="C56" s="115" t="s">
        <v>39</v>
      </c>
      <c r="D56" s="132" t="s">
        <v>24</v>
      </c>
      <c r="E56" s="125" t="s">
        <v>134</v>
      </c>
      <c r="F56">
        <v>1</v>
      </c>
      <c r="G56" s="44">
        <f>K56+25</f>
        <v>201.5</v>
      </c>
      <c r="H56" s="44">
        <v>197</v>
      </c>
      <c r="I56" s="44">
        <f t="shared" si="11"/>
        <v>4.5</v>
      </c>
      <c r="J56" t="s">
        <v>177</v>
      </c>
      <c r="K56" s="76">
        <f t="shared" si="0"/>
        <v>176.5</v>
      </c>
      <c r="L56" s="47">
        <v>9</v>
      </c>
      <c r="M56" s="40">
        <v>14</v>
      </c>
      <c r="N56" s="48">
        <v>12</v>
      </c>
      <c r="O56" s="47">
        <v>9</v>
      </c>
      <c r="P56" s="40">
        <v>16</v>
      </c>
      <c r="Q56" s="48">
        <v>13</v>
      </c>
      <c r="R56" s="47">
        <v>8</v>
      </c>
      <c r="S56" s="40">
        <v>17</v>
      </c>
      <c r="T56" s="48">
        <v>13</v>
      </c>
      <c r="U56" s="99" t="s">
        <v>129</v>
      </c>
      <c r="V56" s="86" t="s">
        <v>129</v>
      </c>
      <c r="W56" s="86" t="s">
        <v>134</v>
      </c>
      <c r="X56" s="86" t="s">
        <v>134</v>
      </c>
      <c r="Y56" s="86" t="s">
        <v>129</v>
      </c>
      <c r="Z56" s="62" t="s">
        <v>129</v>
      </c>
      <c r="AA56" s="62" t="s">
        <v>129</v>
      </c>
      <c r="AB56" s="62" t="s">
        <v>129</v>
      </c>
      <c r="AC56" s="72"/>
      <c r="AD56" s="68">
        <f t="shared" si="10"/>
        <v>177</v>
      </c>
      <c r="AE56" s="68">
        <f t="shared" si="7"/>
        <v>180</v>
      </c>
      <c r="AF56" s="68">
        <f t="shared" si="8"/>
        <v>168</v>
      </c>
      <c r="AG56" s="68"/>
      <c r="AH56" s="91"/>
      <c r="AI56" s="91"/>
      <c r="AJ56" s="27"/>
      <c r="AK56" s="30"/>
      <c r="AL56" s="26"/>
      <c r="AM56" s="18">
        <f>IFERROR(HLOOKUP(Z56,Barême!$C$25:$S$26,2,0),0)</f>
        <v>0</v>
      </c>
      <c r="AN56" s="26"/>
      <c r="AO56" s="18"/>
      <c r="AP56" s="20"/>
      <c r="AQ56" s="18"/>
      <c r="AR56" s="18"/>
      <c r="AS56" s="18"/>
      <c r="AT56" s="18"/>
      <c r="AU56" s="18"/>
      <c r="AV56" s="18"/>
      <c r="AW56" s="18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"/>
    </row>
    <row r="57" spans="1:78" s="3" customFormat="1" ht="15" customHeight="1">
      <c r="A57" s="110">
        <v>42869</v>
      </c>
      <c r="B57" s="111">
        <v>42875</v>
      </c>
      <c r="C57" s="116" t="s">
        <v>17</v>
      </c>
      <c r="D57" s="131" t="s">
        <v>18</v>
      </c>
      <c r="E57" s="125" t="s">
        <v>125</v>
      </c>
      <c r="F57">
        <v>2</v>
      </c>
      <c r="G57" s="44">
        <f>K57+60</f>
        <v>201</v>
      </c>
      <c r="H57" s="44">
        <v>147</v>
      </c>
      <c r="I57" s="44">
        <f t="shared" si="11"/>
        <v>54</v>
      </c>
      <c r="J57" t="s">
        <v>211</v>
      </c>
      <c r="K57" s="76">
        <f t="shared" si="0"/>
        <v>141</v>
      </c>
      <c r="L57" s="47">
        <v>9</v>
      </c>
      <c r="M57" s="40">
        <v>3</v>
      </c>
      <c r="N57" s="48">
        <v>9</v>
      </c>
      <c r="O57" s="47">
        <v>8</v>
      </c>
      <c r="P57" s="40">
        <v>4</v>
      </c>
      <c r="Q57" s="48">
        <v>11</v>
      </c>
      <c r="R57" s="47">
        <v>10</v>
      </c>
      <c r="S57" s="40">
        <v>3</v>
      </c>
      <c r="T57" s="48">
        <v>15</v>
      </c>
      <c r="U57" s="99" t="s">
        <v>123</v>
      </c>
      <c r="V57" s="87" t="s">
        <v>123</v>
      </c>
      <c r="W57" s="87" t="s">
        <v>135</v>
      </c>
      <c r="X57" s="87" t="s">
        <v>125</v>
      </c>
      <c r="Y57" s="87" t="s">
        <v>135</v>
      </c>
      <c r="Z57" s="60" t="s">
        <v>135</v>
      </c>
      <c r="AA57" s="60" t="s">
        <v>135</v>
      </c>
      <c r="AB57" s="60" t="s">
        <v>122</v>
      </c>
      <c r="AC57" s="72"/>
      <c r="AD57" s="68">
        <f t="shared" si="10"/>
        <v>159</v>
      </c>
      <c r="AE57" s="68">
        <f t="shared" si="7"/>
        <v>126</v>
      </c>
      <c r="AF57" s="68">
        <f t="shared" si="8"/>
        <v>117</v>
      </c>
      <c r="AG57" s="68"/>
      <c r="AH57" s="91"/>
      <c r="AI57" s="91"/>
      <c r="AJ57" s="27"/>
      <c r="AK57" s="30"/>
      <c r="AL57" s="26"/>
      <c r="AM57" s="18">
        <f>IFERROR(HLOOKUP(Z57,Barême!$C$25:$S$26,2,0),0)</f>
        <v>0</v>
      </c>
      <c r="AN57" s="26"/>
      <c r="AO57" s="18"/>
      <c r="AP57" s="20"/>
      <c r="AQ57" s="18"/>
      <c r="AR57" s="18"/>
      <c r="AS57" s="18"/>
      <c r="AT57" s="18"/>
      <c r="AU57" s="18"/>
      <c r="AV57" s="18"/>
      <c r="AW57" s="18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"/>
    </row>
    <row r="58" spans="1:78" s="3" customFormat="1" ht="15" customHeight="1">
      <c r="A58" s="110">
        <v>42946</v>
      </c>
      <c r="B58" s="111">
        <v>42946</v>
      </c>
      <c r="C58" s="115" t="s">
        <v>223</v>
      </c>
      <c r="D58" s="132" t="s">
        <v>99</v>
      </c>
      <c r="E58" s="125" t="s">
        <v>129</v>
      </c>
      <c r="F58">
        <v>1</v>
      </c>
      <c r="G58" s="44">
        <f>K58+60</f>
        <v>192.5</v>
      </c>
      <c r="H58" s="44">
        <v>136</v>
      </c>
      <c r="I58" s="44">
        <f t="shared" si="11"/>
        <v>56.5</v>
      </c>
      <c r="J58" t="s">
        <v>211</v>
      </c>
      <c r="K58" s="76">
        <f t="shared" si="0"/>
        <v>132.5</v>
      </c>
      <c r="L58" s="47">
        <v>7</v>
      </c>
      <c r="M58" s="40">
        <v>4</v>
      </c>
      <c r="N58" s="48">
        <v>6</v>
      </c>
      <c r="O58" s="47">
        <v>6</v>
      </c>
      <c r="P58" s="40">
        <v>10</v>
      </c>
      <c r="Q58" s="48">
        <v>11</v>
      </c>
      <c r="R58" s="47">
        <v>7</v>
      </c>
      <c r="S58" s="40">
        <v>9</v>
      </c>
      <c r="T58" s="48">
        <v>13</v>
      </c>
      <c r="U58" s="99" t="s">
        <v>128</v>
      </c>
      <c r="V58" s="86" t="s">
        <v>128</v>
      </c>
      <c r="W58" s="86" t="s">
        <v>124</v>
      </c>
      <c r="X58" s="86" t="s">
        <v>132</v>
      </c>
      <c r="Y58" s="86"/>
      <c r="Z58" s="62"/>
      <c r="AA58" s="62"/>
      <c r="AB58" s="62"/>
      <c r="AC58" s="72"/>
      <c r="AD58" s="68">
        <f t="shared" si="10"/>
        <v>147</v>
      </c>
      <c r="AE58" s="68">
        <f t="shared" si="7"/>
        <v>132</v>
      </c>
      <c r="AF58" s="68">
        <f t="shared" si="8"/>
        <v>90</v>
      </c>
      <c r="AG58" s="68"/>
      <c r="AH58" s="91"/>
      <c r="AI58" s="91"/>
      <c r="AJ58" s="27"/>
      <c r="AK58" s="30"/>
      <c r="AL58" s="26"/>
      <c r="AM58" s="18"/>
      <c r="AN58" s="26"/>
      <c r="AO58" s="18"/>
      <c r="AP58" s="20"/>
      <c r="AQ58" s="18"/>
      <c r="AR58" s="18"/>
      <c r="AS58" s="18"/>
      <c r="AT58" s="18"/>
      <c r="AU58" s="18"/>
      <c r="AV58" s="18"/>
      <c r="AW58" s="18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"/>
    </row>
    <row r="59" spans="1:78" ht="15" customHeight="1">
      <c r="A59" s="111">
        <v>42980</v>
      </c>
      <c r="B59" s="111">
        <v>42980</v>
      </c>
      <c r="C59" s="115" t="s">
        <v>266</v>
      </c>
      <c r="D59" s="132" t="s">
        <v>24</v>
      </c>
      <c r="E59" s="125" t="s">
        <v>129</v>
      </c>
      <c r="F59">
        <f>-1</f>
        <v>-1</v>
      </c>
      <c r="G59" s="44">
        <f>K59+25</f>
        <v>187</v>
      </c>
      <c r="H59" s="44">
        <v>206</v>
      </c>
      <c r="I59" s="44">
        <f t="shared" si="11"/>
        <v>-19</v>
      </c>
      <c r="J59" t="s">
        <v>177</v>
      </c>
      <c r="K59" s="76">
        <f t="shared" si="0"/>
        <v>162</v>
      </c>
      <c r="L59" s="47">
        <v>9</v>
      </c>
      <c r="M59" s="40">
        <v>8</v>
      </c>
      <c r="N59" s="48">
        <v>14</v>
      </c>
      <c r="O59" s="47">
        <v>9</v>
      </c>
      <c r="P59" s="40">
        <v>12</v>
      </c>
      <c r="Q59" s="48">
        <v>15</v>
      </c>
      <c r="R59" s="47">
        <v>6</v>
      </c>
      <c r="S59" s="40">
        <v>14</v>
      </c>
      <c r="T59" s="48">
        <v>12</v>
      </c>
      <c r="U59" s="99" t="s">
        <v>134</v>
      </c>
      <c r="V59" s="86" t="s">
        <v>134</v>
      </c>
      <c r="W59" s="86" t="s">
        <v>134</v>
      </c>
      <c r="X59" s="86" t="s">
        <v>129</v>
      </c>
      <c r="Y59" s="86" t="s">
        <v>129</v>
      </c>
      <c r="Z59" s="62" t="s">
        <v>129</v>
      </c>
      <c r="AA59" s="62" t="s">
        <v>129</v>
      </c>
      <c r="AB59" s="62" t="s">
        <v>134</v>
      </c>
      <c r="AC59" s="72"/>
      <c r="AD59" s="68">
        <f t="shared" si="10"/>
        <v>150</v>
      </c>
      <c r="AE59" s="68">
        <f t="shared" si="7"/>
        <v>180</v>
      </c>
      <c r="AF59" s="68">
        <f t="shared" si="8"/>
        <v>162</v>
      </c>
      <c r="AG59" s="68"/>
      <c r="AH59" s="91"/>
      <c r="AI59" s="91"/>
      <c r="AJ59" s="27"/>
      <c r="AK59" s="30"/>
      <c r="AL59" s="26"/>
      <c r="AM59" s="18">
        <f>IFERROR(HLOOKUP(Z59,Barême!$C$25:$S$26,2,0),0)</f>
        <v>0</v>
      </c>
      <c r="AN59" s="26"/>
      <c r="AP59" s="20"/>
      <c r="AQ59" s="20"/>
      <c r="AR59" s="20"/>
      <c r="AS59" s="20"/>
      <c r="AT59" s="20"/>
      <c r="AU59" s="20"/>
      <c r="AV59" s="20"/>
      <c r="AW59" s="20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</row>
    <row r="60" spans="1:78" ht="15" customHeight="1">
      <c r="A60" s="110" t="s">
        <v>461</v>
      </c>
      <c r="B60" s="111" t="s">
        <v>461</v>
      </c>
      <c r="C60" s="115" t="s">
        <v>92</v>
      </c>
      <c r="D60" s="132" t="s">
        <v>14</v>
      </c>
      <c r="E60" s="125" t="s">
        <v>129</v>
      </c>
      <c r="F60">
        <v>1</v>
      </c>
      <c r="G60" s="44">
        <f>K60+25</f>
        <v>179</v>
      </c>
      <c r="H60" s="44">
        <v>129</v>
      </c>
      <c r="I60" s="44">
        <f t="shared" si="11"/>
        <v>50</v>
      </c>
      <c r="J60" t="s">
        <v>177</v>
      </c>
      <c r="K60" s="76">
        <f t="shared" si="0"/>
        <v>154</v>
      </c>
      <c r="L60" s="47">
        <v>4</v>
      </c>
      <c r="M60" s="40">
        <v>13</v>
      </c>
      <c r="N60" s="48">
        <v>9</v>
      </c>
      <c r="O60" s="47">
        <v>4</v>
      </c>
      <c r="P60" s="40">
        <v>10</v>
      </c>
      <c r="Q60" s="48">
        <v>8</v>
      </c>
      <c r="R60" s="47">
        <v>10</v>
      </c>
      <c r="S60" s="40">
        <v>13</v>
      </c>
      <c r="T60" s="48">
        <v>17</v>
      </c>
      <c r="U60" s="99" t="s">
        <v>128</v>
      </c>
      <c r="V60" s="86" t="s">
        <v>128</v>
      </c>
      <c r="W60" s="86" t="s">
        <v>128</v>
      </c>
      <c r="X60" s="86" t="s">
        <v>128</v>
      </c>
      <c r="Y60" s="86" t="s">
        <v>129</v>
      </c>
      <c r="Z60" s="62" t="s">
        <v>129</v>
      </c>
      <c r="AA60" s="62" t="s">
        <v>128</v>
      </c>
      <c r="AB60" s="62" t="s">
        <v>134</v>
      </c>
      <c r="AC60" s="72"/>
      <c r="AD60" s="68">
        <f t="shared" si="10"/>
        <v>201</v>
      </c>
      <c r="AE60" s="68">
        <f t="shared" si="7"/>
        <v>102</v>
      </c>
      <c r="AF60" s="68">
        <f t="shared" si="8"/>
        <v>117</v>
      </c>
      <c r="AG60" s="68"/>
      <c r="AH60" s="91"/>
      <c r="AI60" s="91"/>
      <c r="AJ60" s="27"/>
      <c r="AK60" s="30"/>
      <c r="AL60" s="26"/>
      <c r="AM60" s="18">
        <f>IFERROR(HLOOKUP(Z60,Barême!$C$25:$S$26,2,0),0)</f>
        <v>0</v>
      </c>
      <c r="AN60" s="26"/>
      <c r="AP60" s="20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3"/>
    </row>
    <row r="61" spans="1:78" s="3" customFormat="1" ht="15" customHeight="1">
      <c r="A61" s="110">
        <v>42822</v>
      </c>
      <c r="B61" s="111">
        <v>42824</v>
      </c>
      <c r="C61" s="116" t="s">
        <v>40</v>
      </c>
      <c r="D61" s="131" t="s">
        <v>24</v>
      </c>
      <c r="E61" s="125" t="s">
        <v>135</v>
      </c>
      <c r="F61"/>
      <c r="G61" s="44">
        <f>K61+25</f>
        <v>176</v>
      </c>
      <c r="H61" s="44">
        <v>184</v>
      </c>
      <c r="I61" s="44">
        <f t="shared" si="11"/>
        <v>-8</v>
      </c>
      <c r="J61" t="s">
        <v>177</v>
      </c>
      <c r="K61" s="76">
        <f t="shared" si="0"/>
        <v>151</v>
      </c>
      <c r="L61" s="47">
        <v>10</v>
      </c>
      <c r="M61" s="40">
        <v>9</v>
      </c>
      <c r="N61" s="48">
        <v>8</v>
      </c>
      <c r="O61" s="47">
        <v>11</v>
      </c>
      <c r="P61" s="40">
        <v>11</v>
      </c>
      <c r="Q61" s="48">
        <v>11</v>
      </c>
      <c r="R61" s="47">
        <v>11</v>
      </c>
      <c r="S61" s="40">
        <v>11</v>
      </c>
      <c r="T61" s="48">
        <v>8</v>
      </c>
      <c r="U61" s="99" t="s">
        <v>135</v>
      </c>
      <c r="V61" s="87" t="s">
        <v>135</v>
      </c>
      <c r="W61" s="87" t="s">
        <v>125</v>
      </c>
      <c r="X61" s="87" t="s">
        <v>125</v>
      </c>
      <c r="Y61" s="87" t="s">
        <v>125</v>
      </c>
      <c r="Z61" s="60" t="s">
        <v>125</v>
      </c>
      <c r="AA61" s="60" t="s">
        <v>125</v>
      </c>
      <c r="AB61" s="60" t="s">
        <v>135</v>
      </c>
      <c r="AC61" s="72"/>
      <c r="AD61" s="68">
        <f t="shared" si="10"/>
        <v>147</v>
      </c>
      <c r="AE61" s="68">
        <f t="shared" si="7"/>
        <v>165</v>
      </c>
      <c r="AF61" s="68">
        <f t="shared" si="8"/>
        <v>135</v>
      </c>
      <c r="AG61" s="68"/>
      <c r="AH61" s="91"/>
      <c r="AI61" s="91"/>
      <c r="AJ61" s="27"/>
      <c r="AK61" s="30"/>
      <c r="AL61" s="26"/>
      <c r="AM61" s="18">
        <f>IFERROR(HLOOKUP(Z61,Barême!$C$25:$S$26,2,0),0)</f>
        <v>0</v>
      </c>
      <c r="AN61" s="26"/>
      <c r="AO61" s="18"/>
      <c r="AP61" s="20"/>
      <c r="AQ61" s="18"/>
      <c r="AR61" s="18"/>
      <c r="AS61" s="18"/>
      <c r="AT61" s="18"/>
      <c r="AU61" s="18"/>
      <c r="AV61" s="18"/>
      <c r="AW61" s="18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"/>
    </row>
    <row r="62" spans="1:78" ht="15" customHeight="1">
      <c r="A62" s="117">
        <v>42789</v>
      </c>
      <c r="B62" s="114">
        <v>42792</v>
      </c>
      <c r="C62" s="115" t="s">
        <v>443</v>
      </c>
      <c r="D62" s="133" t="s">
        <v>251</v>
      </c>
      <c r="E62" s="125" t="s">
        <v>125</v>
      </c>
      <c r="F62">
        <v>2</v>
      </c>
      <c r="G62" s="44">
        <f>K62*1.15+60</f>
        <v>171.55</v>
      </c>
      <c r="H62" s="44">
        <v>137.25</v>
      </c>
      <c r="I62" s="44">
        <f t="shared" si="11"/>
        <v>34.300000000000011</v>
      </c>
      <c r="J62" t="s">
        <v>211</v>
      </c>
      <c r="K62" s="94">
        <f t="shared" si="0"/>
        <v>97</v>
      </c>
      <c r="L62" s="45"/>
      <c r="M62" s="41"/>
      <c r="N62" s="46"/>
      <c r="O62" s="45">
        <v>10</v>
      </c>
      <c r="P62" s="41">
        <v>5</v>
      </c>
      <c r="Q62" s="46">
        <v>18</v>
      </c>
      <c r="R62" s="45">
        <v>10</v>
      </c>
      <c r="S62" s="41">
        <v>4</v>
      </c>
      <c r="T62" s="46"/>
      <c r="U62" s="100" t="s">
        <v>123</v>
      </c>
      <c r="V62" s="90"/>
      <c r="W62" s="90"/>
      <c r="X62" s="90"/>
      <c r="Y62" s="90"/>
      <c r="Z62" s="65"/>
      <c r="AA62" s="65"/>
      <c r="AB62" s="65"/>
      <c r="AC62" s="72"/>
      <c r="AD62" s="68">
        <f t="shared" si="10"/>
        <v>72</v>
      </c>
      <c r="AE62" s="68"/>
      <c r="AF62" s="68"/>
      <c r="AG62" s="68"/>
      <c r="AH62" s="91"/>
      <c r="AI62" s="91"/>
      <c r="AJ62" s="27"/>
      <c r="AK62" s="30"/>
      <c r="AL62" s="26"/>
      <c r="AN62" s="26"/>
      <c r="AP62" s="20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</row>
    <row r="63" spans="1:78" s="3" customFormat="1" ht="15" customHeight="1">
      <c r="A63" s="117">
        <v>42766</v>
      </c>
      <c r="B63" s="114">
        <v>42770</v>
      </c>
      <c r="C63" s="118" t="s">
        <v>250</v>
      </c>
      <c r="D63" s="132" t="s">
        <v>251</v>
      </c>
      <c r="E63" s="125" t="s">
        <v>135</v>
      </c>
      <c r="F63"/>
      <c r="G63" s="44">
        <f>K63+25</f>
        <v>171.5</v>
      </c>
      <c r="H63" s="44">
        <v>171.04999999999998</v>
      </c>
      <c r="I63" s="44">
        <f t="shared" si="11"/>
        <v>0.45000000000001705</v>
      </c>
      <c r="J63" t="s">
        <v>177</v>
      </c>
      <c r="K63" s="76">
        <f t="shared" si="0"/>
        <v>146.5</v>
      </c>
      <c r="L63" s="47">
        <v>11</v>
      </c>
      <c r="M63" s="40">
        <v>0</v>
      </c>
      <c r="N63" s="48">
        <v>15</v>
      </c>
      <c r="O63" s="47">
        <v>10</v>
      </c>
      <c r="P63" s="40">
        <v>4</v>
      </c>
      <c r="Q63" s="48">
        <v>13</v>
      </c>
      <c r="R63" s="47">
        <v>10</v>
      </c>
      <c r="S63" s="40">
        <v>3</v>
      </c>
      <c r="T63" s="48">
        <v>12</v>
      </c>
      <c r="U63" s="99" t="s">
        <v>135</v>
      </c>
      <c r="V63" s="86" t="s">
        <v>123</v>
      </c>
      <c r="W63" s="86" t="s">
        <v>127</v>
      </c>
      <c r="X63" s="86"/>
      <c r="Y63" s="86"/>
      <c r="Z63" s="62"/>
      <c r="AA63" s="62"/>
      <c r="AB63" s="62"/>
      <c r="AC63" s="71"/>
      <c r="AD63" s="68">
        <f t="shared" si="10"/>
        <v>141</v>
      </c>
      <c r="AE63" s="68">
        <f>6*(O63+Q63)+3*P63</f>
        <v>150</v>
      </c>
      <c r="AF63" s="68">
        <f>6*(L63+N63)+3*M63</f>
        <v>156</v>
      </c>
      <c r="AG63" s="68"/>
      <c r="AH63" s="91"/>
      <c r="AI63" s="91"/>
      <c r="AJ63" s="27"/>
      <c r="AK63" s="30"/>
      <c r="AL63" s="26"/>
      <c r="AM63" s="18"/>
      <c r="AN63" s="26"/>
      <c r="AO63" s="18"/>
      <c r="AP63" s="20"/>
      <c r="AQ63" s="18"/>
      <c r="AR63" s="18"/>
      <c r="AS63" s="18"/>
      <c r="AT63" s="18"/>
      <c r="AU63" s="18"/>
      <c r="AV63" s="18"/>
      <c r="AW63" s="18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"/>
    </row>
    <row r="64" spans="1:78" ht="15" customHeight="1">
      <c r="A64" s="110">
        <v>42981</v>
      </c>
      <c r="B64" s="111">
        <v>42988</v>
      </c>
      <c r="C64" s="115" t="s">
        <v>98</v>
      </c>
      <c r="D64" s="132" t="s">
        <v>99</v>
      </c>
      <c r="E64" s="125" t="s">
        <v>135</v>
      </c>
      <c r="F64">
        <v>1</v>
      </c>
      <c r="G64" s="44">
        <f>K64+25</f>
        <v>170.5</v>
      </c>
      <c r="H64" s="44">
        <v>148</v>
      </c>
      <c r="I64" s="44">
        <f t="shared" si="11"/>
        <v>22.5</v>
      </c>
      <c r="J64" t="s">
        <v>177</v>
      </c>
      <c r="K64" s="76">
        <f t="shared" si="0"/>
        <v>145.5</v>
      </c>
      <c r="L64" s="47">
        <v>8</v>
      </c>
      <c r="M64" s="40">
        <v>5</v>
      </c>
      <c r="N64" s="48">
        <v>11</v>
      </c>
      <c r="O64" s="47">
        <v>9</v>
      </c>
      <c r="P64" s="40">
        <v>3</v>
      </c>
      <c r="Q64" s="48">
        <v>11</v>
      </c>
      <c r="R64" s="47">
        <v>11</v>
      </c>
      <c r="S64" s="40">
        <v>4</v>
      </c>
      <c r="T64" s="48">
        <v>14</v>
      </c>
      <c r="U64" s="99" t="s">
        <v>123</v>
      </c>
      <c r="V64" s="86" t="s">
        <v>123</v>
      </c>
      <c r="W64" s="86" t="s">
        <v>122</v>
      </c>
      <c r="X64" s="86" t="s">
        <v>122</v>
      </c>
      <c r="Y64" s="86" t="s">
        <v>122</v>
      </c>
      <c r="Z64" s="62" t="s">
        <v>122</v>
      </c>
      <c r="AA64" s="62" t="s">
        <v>122</v>
      </c>
      <c r="AB64" s="62" t="s">
        <v>126</v>
      </c>
      <c r="AC64" s="72"/>
      <c r="AD64" s="68">
        <f t="shared" si="10"/>
        <v>162</v>
      </c>
      <c r="AE64" s="68">
        <f>6*(O64+Q64)+3*P64</f>
        <v>129</v>
      </c>
      <c r="AF64" s="68">
        <f>6*(L64+N64)+3*M64</f>
        <v>129</v>
      </c>
      <c r="AG64" s="68"/>
      <c r="AH64" s="91"/>
      <c r="AI64" s="91"/>
      <c r="AJ64" s="27"/>
      <c r="AK64" s="30"/>
      <c r="AL64" s="26"/>
      <c r="AM64" s="18">
        <f>IFERROR(HLOOKUP(Z64,Barême!$C$25:$S$26,2,0),0)</f>
        <v>0</v>
      </c>
      <c r="AN64" s="26"/>
      <c r="AP64" s="20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</row>
    <row r="65" spans="1:78" s="3" customFormat="1" ht="15" customHeight="1">
      <c r="A65" s="110">
        <v>43008</v>
      </c>
      <c r="B65" s="111">
        <v>43008</v>
      </c>
      <c r="C65" s="116" t="s">
        <v>432</v>
      </c>
      <c r="D65" s="131" t="s">
        <v>14</v>
      </c>
      <c r="E65" s="125" t="s">
        <v>129</v>
      </c>
      <c r="F65">
        <v>2</v>
      </c>
      <c r="G65" s="44">
        <f>K65+25</f>
        <v>163</v>
      </c>
      <c r="H65" s="44">
        <v>98</v>
      </c>
      <c r="I65" s="44">
        <f t="shared" si="11"/>
        <v>65</v>
      </c>
      <c r="J65" t="s">
        <v>177</v>
      </c>
      <c r="K65" s="76">
        <f t="shared" si="0"/>
        <v>138</v>
      </c>
      <c r="L65" s="47">
        <v>3</v>
      </c>
      <c r="M65" s="40">
        <v>9</v>
      </c>
      <c r="N65" s="48">
        <v>3</v>
      </c>
      <c r="O65" s="47">
        <v>2</v>
      </c>
      <c r="P65" s="40">
        <v>12</v>
      </c>
      <c r="Q65" s="48">
        <v>4</v>
      </c>
      <c r="R65" s="47">
        <v>9</v>
      </c>
      <c r="S65" s="40">
        <v>13</v>
      </c>
      <c r="T65" s="48">
        <v>19</v>
      </c>
      <c r="U65" s="99" t="s">
        <v>124</v>
      </c>
      <c r="V65" s="87" t="s">
        <v>128</v>
      </c>
      <c r="W65" s="87" t="s">
        <v>128</v>
      </c>
      <c r="X65" s="87" t="s">
        <v>134</v>
      </c>
      <c r="Y65" s="87" t="s">
        <v>134</v>
      </c>
      <c r="Z65" s="60" t="s">
        <v>187</v>
      </c>
      <c r="AA65" s="60" t="s">
        <v>134</v>
      </c>
      <c r="AB65" s="60" t="s">
        <v>134</v>
      </c>
      <c r="AC65" s="72"/>
      <c r="AD65" s="68">
        <f t="shared" si="10"/>
        <v>207</v>
      </c>
      <c r="AE65" s="68">
        <f>6*(O65+Q65)+3*P65</f>
        <v>72</v>
      </c>
      <c r="AF65" s="68">
        <f>6*(L65+N65)+3*M65</f>
        <v>63</v>
      </c>
      <c r="AG65" s="68"/>
      <c r="AH65" s="91"/>
      <c r="AI65" s="91"/>
      <c r="AJ65" s="27"/>
      <c r="AK65" s="30"/>
      <c r="AL65" s="26"/>
      <c r="AM65" s="18">
        <f>IFERROR(HLOOKUP(Z65,Barême!$C$25:$S$26,2,0),0)</f>
        <v>0</v>
      </c>
      <c r="AN65" s="26"/>
      <c r="AO65" s="18"/>
      <c r="AP65" s="20"/>
      <c r="AQ65" s="18"/>
      <c r="AR65" s="18"/>
      <c r="AS65" s="18"/>
      <c r="AT65" s="18"/>
      <c r="AU65" s="18"/>
      <c r="AV65" s="18"/>
      <c r="AW65" s="18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"/>
    </row>
    <row r="66" spans="1:78" ht="15" customHeight="1">
      <c r="A66" s="110">
        <v>42981</v>
      </c>
      <c r="B66" s="111">
        <v>42981</v>
      </c>
      <c r="C66" s="115" t="s">
        <v>100</v>
      </c>
      <c r="D66" s="132" t="s">
        <v>12</v>
      </c>
      <c r="E66" s="125" t="s">
        <v>129</v>
      </c>
      <c r="G66" s="44">
        <f>K66+25</f>
        <v>156.5</v>
      </c>
      <c r="H66" s="44">
        <v>170</v>
      </c>
      <c r="I66" s="44">
        <f t="shared" si="11"/>
        <v>-13.5</v>
      </c>
      <c r="J66" t="s">
        <v>177</v>
      </c>
      <c r="K66" s="76">
        <f t="shared" si="0"/>
        <v>131.5</v>
      </c>
      <c r="L66" s="47">
        <v>8</v>
      </c>
      <c r="M66" s="40">
        <v>8</v>
      </c>
      <c r="N66" s="48">
        <v>10</v>
      </c>
      <c r="O66" s="47">
        <v>6</v>
      </c>
      <c r="P66" s="40">
        <v>11</v>
      </c>
      <c r="Q66" s="48">
        <v>11</v>
      </c>
      <c r="R66" s="47">
        <v>5</v>
      </c>
      <c r="S66" s="40">
        <v>13</v>
      </c>
      <c r="T66" s="48">
        <v>10</v>
      </c>
      <c r="U66" s="99" t="s">
        <v>129</v>
      </c>
      <c r="V66" s="86" t="s">
        <v>129</v>
      </c>
      <c r="W66" s="86" t="s">
        <v>134</v>
      </c>
      <c r="X66" s="86" t="s">
        <v>129</v>
      </c>
      <c r="Y66" s="86" t="s">
        <v>129</v>
      </c>
      <c r="Z66" s="62" t="s">
        <v>129</v>
      </c>
      <c r="AA66" s="62" t="s">
        <v>128</v>
      </c>
      <c r="AB66" s="62" t="s">
        <v>134</v>
      </c>
      <c r="AC66" s="72"/>
      <c r="AD66" s="68">
        <f t="shared" si="10"/>
        <v>129</v>
      </c>
      <c r="AE66" s="68">
        <f>6*(O66+Q66)+3*P66</f>
        <v>135</v>
      </c>
      <c r="AF66" s="68">
        <f>6*(L66+N66)+3*M66</f>
        <v>132</v>
      </c>
      <c r="AG66" s="68"/>
      <c r="AH66" s="91"/>
      <c r="AI66" s="91"/>
      <c r="AJ66" s="27"/>
      <c r="AK66" s="30"/>
      <c r="AL66" s="26"/>
      <c r="AM66" s="18">
        <f>IFERROR(HLOOKUP(Z66,Barême!$C$25:$S$26,2,0),0)</f>
        <v>0</v>
      </c>
      <c r="AN66" s="26"/>
      <c r="AP66" s="20"/>
      <c r="AQ66" s="20"/>
      <c r="AR66" s="20"/>
      <c r="AS66" s="20"/>
      <c r="AT66" s="20"/>
      <c r="AU66" s="20"/>
      <c r="AV66" s="20"/>
      <c r="AW66" s="20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3"/>
    </row>
    <row r="67" spans="1:78" s="3" customFormat="1" ht="15" customHeight="1">
      <c r="A67" s="117">
        <v>42764</v>
      </c>
      <c r="B67" s="114">
        <v>42764</v>
      </c>
      <c r="C67" s="112" t="s">
        <v>260</v>
      </c>
      <c r="D67" s="131" t="s">
        <v>5</v>
      </c>
      <c r="E67" s="125" t="s">
        <v>129</v>
      </c>
      <c r="F67">
        <v>2</v>
      </c>
      <c r="G67" s="44">
        <f>K67*1.15+60</f>
        <v>156.02499999999998</v>
      </c>
      <c r="H67" s="44">
        <v>94.75</v>
      </c>
      <c r="I67" s="44">
        <f t="shared" si="11"/>
        <v>61.274999999999977</v>
      </c>
      <c r="J67" t="s">
        <v>211</v>
      </c>
      <c r="K67" s="94">
        <f t="shared" ref="K67:K130" si="12">3*S67/2+M67/2+P67+3*(R67+T67)+L67+N67+2*(O67+Q67)</f>
        <v>83.5</v>
      </c>
      <c r="L67" s="47"/>
      <c r="M67" s="40"/>
      <c r="N67" s="48"/>
      <c r="O67" s="47">
        <v>7</v>
      </c>
      <c r="P67" s="40">
        <v>5</v>
      </c>
      <c r="Q67" s="48">
        <v>6</v>
      </c>
      <c r="R67" s="47">
        <v>9</v>
      </c>
      <c r="S67" s="40">
        <v>5</v>
      </c>
      <c r="T67" s="48">
        <v>6</v>
      </c>
      <c r="U67" s="99" t="s">
        <v>124</v>
      </c>
      <c r="V67" s="87" t="s">
        <v>132</v>
      </c>
      <c r="W67" s="87"/>
      <c r="X67" s="87"/>
      <c r="Y67" s="87"/>
      <c r="Z67" s="60"/>
      <c r="AA67" s="60"/>
      <c r="AB67" s="60"/>
      <c r="AC67" s="71"/>
      <c r="AD67" s="68"/>
      <c r="AE67" s="68"/>
      <c r="AF67" s="68"/>
      <c r="AG67" s="68"/>
      <c r="AH67" s="91"/>
      <c r="AI67" s="91"/>
      <c r="AJ67" s="27"/>
      <c r="AK67" s="30"/>
      <c r="AL67" s="26"/>
      <c r="AM67" s="18"/>
      <c r="AN67" s="26"/>
      <c r="AO67" s="18"/>
      <c r="AP67" s="20"/>
      <c r="AQ67" s="18"/>
      <c r="AR67" s="18"/>
      <c r="AS67" s="18"/>
      <c r="AT67" s="18"/>
      <c r="AU67" s="18"/>
      <c r="AV67" s="18"/>
      <c r="AW67" s="18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"/>
    </row>
    <row r="68" spans="1:78" ht="15" customHeight="1">
      <c r="A68" s="110">
        <v>42843</v>
      </c>
      <c r="B68" s="111">
        <v>42848</v>
      </c>
      <c r="C68" s="120" t="s">
        <v>417</v>
      </c>
      <c r="D68" s="132" t="s">
        <v>141</v>
      </c>
      <c r="E68" s="125" t="s">
        <v>135</v>
      </c>
      <c r="F68">
        <v>1</v>
      </c>
      <c r="G68" s="44">
        <f>K68+60</f>
        <v>152.5</v>
      </c>
      <c r="H68" s="44">
        <v>147</v>
      </c>
      <c r="I68" s="44">
        <f t="shared" si="11"/>
        <v>5.5</v>
      </c>
      <c r="J68" t="s">
        <v>211</v>
      </c>
      <c r="K68" s="76">
        <f t="shared" si="12"/>
        <v>92.5</v>
      </c>
      <c r="L68" s="47">
        <v>8</v>
      </c>
      <c r="M68" s="40">
        <v>11</v>
      </c>
      <c r="N68" s="48">
        <v>7</v>
      </c>
      <c r="O68" s="47">
        <v>6</v>
      </c>
      <c r="P68" s="40">
        <v>14</v>
      </c>
      <c r="Q68" s="48">
        <v>8</v>
      </c>
      <c r="R68" s="47">
        <v>2</v>
      </c>
      <c r="S68" s="40">
        <v>8</v>
      </c>
      <c r="T68" s="48">
        <v>4</v>
      </c>
      <c r="U68" s="99" t="s">
        <v>123</v>
      </c>
      <c r="V68" s="86" t="s">
        <v>135</v>
      </c>
      <c r="W68" s="86" t="s">
        <v>135</v>
      </c>
      <c r="X68" s="86" t="s">
        <v>135</v>
      </c>
      <c r="Y68" s="86" t="s">
        <v>123</v>
      </c>
      <c r="Z68" s="62" t="s">
        <v>122</v>
      </c>
      <c r="AA68" s="62" t="s">
        <v>122</v>
      </c>
      <c r="AB68" s="62" t="s">
        <v>126</v>
      </c>
      <c r="AC68" s="72"/>
      <c r="AD68" s="68">
        <f>6*(R68+T68)+3*S68</f>
        <v>60</v>
      </c>
      <c r="AE68" s="68">
        <f t="shared" ref="AE68:AE108" si="13">6*(O68+Q68)+3*P68</f>
        <v>126</v>
      </c>
      <c r="AF68" s="68">
        <f>6*(L68+N68)+3*M68</f>
        <v>123</v>
      </c>
      <c r="AG68" s="68"/>
      <c r="AH68" s="91"/>
      <c r="AI68" s="91"/>
      <c r="AJ68" s="27"/>
      <c r="AK68" s="30"/>
      <c r="AL68" s="26"/>
      <c r="AM68" s="18">
        <f>IFERROR(HLOOKUP(Z68,Barême!$C$25:$S$26,2,0),0)</f>
        <v>0</v>
      </c>
      <c r="AN68" s="26"/>
      <c r="AP68" s="20"/>
      <c r="AQ68" s="20"/>
      <c r="AR68" s="20"/>
      <c r="AS68" s="20"/>
      <c r="AT68" s="20"/>
      <c r="AU68" s="20"/>
      <c r="AV68" s="20"/>
      <c r="AW68" s="20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3"/>
    </row>
    <row r="69" spans="1:78" s="3" customFormat="1" ht="15" customHeight="1">
      <c r="A69" s="110">
        <v>42879</v>
      </c>
      <c r="B69" s="111">
        <v>42883</v>
      </c>
      <c r="C69" s="116" t="s">
        <v>241</v>
      </c>
      <c r="D69" s="131" t="s">
        <v>24</v>
      </c>
      <c r="E69" s="125" t="s">
        <v>135</v>
      </c>
      <c r="F69"/>
      <c r="G69" s="44">
        <f>K69+25</f>
        <v>152.5</v>
      </c>
      <c r="H69" s="44">
        <v>168</v>
      </c>
      <c r="I69" s="44">
        <f t="shared" si="11"/>
        <v>-15.5</v>
      </c>
      <c r="J69" t="s">
        <v>177</v>
      </c>
      <c r="K69" s="76">
        <f t="shared" si="12"/>
        <v>127.5</v>
      </c>
      <c r="L69" s="47">
        <v>6</v>
      </c>
      <c r="M69" s="40">
        <v>7</v>
      </c>
      <c r="N69" s="48">
        <v>15</v>
      </c>
      <c r="O69" s="47">
        <v>7</v>
      </c>
      <c r="P69" s="40">
        <v>7</v>
      </c>
      <c r="Q69" s="48">
        <v>11</v>
      </c>
      <c r="R69" s="47">
        <v>8</v>
      </c>
      <c r="S69" s="40">
        <v>8</v>
      </c>
      <c r="T69" s="48">
        <v>8</v>
      </c>
      <c r="U69" s="99" t="s">
        <v>135</v>
      </c>
      <c r="V69" s="87" t="s">
        <v>135</v>
      </c>
      <c r="W69" s="87" t="s">
        <v>125</v>
      </c>
      <c r="X69" s="87" t="s">
        <v>135</v>
      </c>
      <c r="Y69" s="87" t="s">
        <v>135</v>
      </c>
      <c r="Z69" s="60" t="s">
        <v>123</v>
      </c>
      <c r="AA69" s="60" t="s">
        <v>123</v>
      </c>
      <c r="AB69" s="60" t="s">
        <v>123</v>
      </c>
      <c r="AC69" s="72"/>
      <c r="AD69" s="68">
        <f>6*(R69+T185)+3*S69</f>
        <v>84</v>
      </c>
      <c r="AE69" s="68">
        <f t="shared" si="13"/>
        <v>129</v>
      </c>
      <c r="AF69" s="68">
        <f>6*(L69+N69)+3*M69</f>
        <v>147</v>
      </c>
      <c r="AG69" s="68"/>
      <c r="AH69" s="91"/>
      <c r="AI69" s="91"/>
      <c r="AJ69" s="27"/>
      <c r="AK69" s="30"/>
      <c r="AL69" s="26"/>
      <c r="AM69" s="18">
        <f>IFERROR(HLOOKUP(Z69,Barême!$C$25:$S$26,2,0),0)</f>
        <v>0</v>
      </c>
      <c r="AN69" s="26"/>
      <c r="AO69" s="18"/>
      <c r="AP69" s="20"/>
      <c r="AQ69" s="18"/>
      <c r="AR69" s="18"/>
      <c r="AS69" s="18"/>
      <c r="AT69" s="18"/>
      <c r="AU69" s="18"/>
      <c r="AV69" s="18"/>
      <c r="AW69" s="18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"/>
    </row>
    <row r="70" spans="1:78" ht="15" customHeight="1">
      <c r="A70" s="110">
        <v>42856</v>
      </c>
      <c r="B70" s="111">
        <v>42856</v>
      </c>
      <c r="C70" s="115" t="s">
        <v>183</v>
      </c>
      <c r="D70" s="131" t="s">
        <v>35</v>
      </c>
      <c r="E70" s="125" t="s">
        <v>129</v>
      </c>
      <c r="F70">
        <v>1</v>
      </c>
      <c r="G70" s="44">
        <f>K70*1.33+60</f>
        <v>149.77500000000001</v>
      </c>
      <c r="H70" s="44">
        <v>109.14999999999999</v>
      </c>
      <c r="I70" s="44">
        <f t="shared" si="11"/>
        <v>40.625000000000014</v>
      </c>
      <c r="J70" t="s">
        <v>211</v>
      </c>
      <c r="K70" s="94">
        <f t="shared" si="12"/>
        <v>67.5</v>
      </c>
      <c r="L70" s="47">
        <v>4</v>
      </c>
      <c r="M70" s="40">
        <v>8</v>
      </c>
      <c r="N70" s="48">
        <v>7</v>
      </c>
      <c r="O70" s="47"/>
      <c r="P70" s="40"/>
      <c r="Q70" s="48"/>
      <c r="R70" s="47">
        <v>4</v>
      </c>
      <c r="S70" s="40">
        <v>11</v>
      </c>
      <c r="T70" s="48">
        <v>8</v>
      </c>
      <c r="U70" s="99" t="s">
        <v>128</v>
      </c>
      <c r="V70" s="87" t="s">
        <v>128</v>
      </c>
      <c r="W70" s="87" t="s">
        <v>128</v>
      </c>
      <c r="X70" s="87" t="s">
        <v>128</v>
      </c>
      <c r="Y70" s="87" t="s">
        <v>128</v>
      </c>
      <c r="Z70" s="60" t="s">
        <v>128</v>
      </c>
      <c r="AA70" s="60" t="s">
        <v>128</v>
      </c>
      <c r="AB70" s="60" t="s">
        <v>134</v>
      </c>
      <c r="AC70" s="72"/>
      <c r="AD70" s="68">
        <f>6*(R70+T70)+3*S70</f>
        <v>105</v>
      </c>
      <c r="AE70" s="68">
        <f t="shared" si="13"/>
        <v>0</v>
      </c>
      <c r="AF70" s="68">
        <f>6*(L70+N70)+3*M70</f>
        <v>90</v>
      </c>
      <c r="AG70" s="68"/>
      <c r="AH70" s="91"/>
      <c r="AI70" s="91"/>
      <c r="AJ70" s="27"/>
      <c r="AK70" s="30"/>
      <c r="AL70" s="26"/>
      <c r="AM70" s="18">
        <f>IFERROR(HLOOKUP(Z70,Barême!$C$25:$S$26,2,0),0)</f>
        <v>0</v>
      </c>
      <c r="AN70" s="26"/>
      <c r="AP70" s="20"/>
      <c r="AQ70" s="20"/>
      <c r="AR70" s="20"/>
      <c r="AS70" s="20"/>
      <c r="AT70" s="20"/>
      <c r="AU70" s="20"/>
      <c r="AV70" s="20"/>
      <c r="AW70" s="20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3"/>
    </row>
    <row r="71" spans="1:78" s="3" customFormat="1" ht="15" customHeight="1">
      <c r="A71" s="110">
        <v>42894</v>
      </c>
      <c r="B71" s="111">
        <v>42894</v>
      </c>
      <c r="C71" s="115" t="s">
        <v>72</v>
      </c>
      <c r="D71" s="132" t="s">
        <v>23</v>
      </c>
      <c r="E71" s="125" t="s">
        <v>128</v>
      </c>
      <c r="F71"/>
      <c r="G71" s="44">
        <f>K71+25</f>
        <v>143.5</v>
      </c>
      <c r="H71" s="44">
        <v>142</v>
      </c>
      <c r="I71" s="44">
        <f t="shared" si="11"/>
        <v>1.5</v>
      </c>
      <c r="J71" t="s">
        <v>177</v>
      </c>
      <c r="K71" s="76">
        <f t="shared" si="12"/>
        <v>118.5</v>
      </c>
      <c r="L71" s="47">
        <v>9</v>
      </c>
      <c r="M71" s="40">
        <v>7</v>
      </c>
      <c r="N71" s="48">
        <v>10</v>
      </c>
      <c r="O71" s="47">
        <v>8</v>
      </c>
      <c r="P71" s="40">
        <v>8</v>
      </c>
      <c r="Q71" s="48">
        <v>6</v>
      </c>
      <c r="R71" s="47">
        <v>10</v>
      </c>
      <c r="S71" s="40">
        <v>8</v>
      </c>
      <c r="T71" s="46">
        <v>6</v>
      </c>
      <c r="U71" s="99" t="s">
        <v>128</v>
      </c>
      <c r="V71" s="86" t="s">
        <v>128</v>
      </c>
      <c r="W71" s="86" t="s">
        <v>128</v>
      </c>
      <c r="X71" s="86" t="s">
        <v>124</v>
      </c>
      <c r="Y71" s="86" t="s">
        <v>133</v>
      </c>
      <c r="Z71" s="62" t="s">
        <v>124</v>
      </c>
      <c r="AA71" s="62" t="s">
        <v>128</v>
      </c>
      <c r="AB71" s="62" t="s">
        <v>128</v>
      </c>
      <c r="AC71" s="72"/>
      <c r="AD71" s="68">
        <f>6*(R71+T68)+3*S71</f>
        <v>108</v>
      </c>
      <c r="AE71" s="68">
        <f t="shared" si="13"/>
        <v>108</v>
      </c>
      <c r="AF71" s="68">
        <f>6*(L71+N71)+3*M71</f>
        <v>135</v>
      </c>
      <c r="AG71" s="68"/>
      <c r="AH71" s="91"/>
      <c r="AI71" s="91"/>
      <c r="AJ71" s="27"/>
      <c r="AK71" s="30"/>
      <c r="AL71" s="26"/>
      <c r="AM71" s="18">
        <f>IFERROR(HLOOKUP(Z71,Barême!$C$25:$S$26,2,0),0)</f>
        <v>0</v>
      </c>
      <c r="AN71" s="26"/>
      <c r="AO71" s="18"/>
      <c r="AP71" s="20"/>
      <c r="AQ71" s="18"/>
      <c r="AR71" s="18"/>
      <c r="AS71" s="18"/>
      <c r="AT71" s="18"/>
      <c r="AU71" s="18"/>
      <c r="AV71" s="18"/>
      <c r="AW71" s="18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</row>
    <row r="72" spans="1:78" ht="15" customHeight="1">
      <c r="A72" s="110">
        <v>42957</v>
      </c>
      <c r="B72" s="111">
        <v>42960</v>
      </c>
      <c r="C72" s="121" t="s">
        <v>222</v>
      </c>
      <c r="D72" s="131" t="s">
        <v>200</v>
      </c>
      <c r="E72" s="125" t="s">
        <v>123</v>
      </c>
      <c r="G72" s="44">
        <f>K72+25</f>
        <v>143.5</v>
      </c>
      <c r="H72" s="44">
        <v>116</v>
      </c>
      <c r="I72" s="44">
        <f t="shared" si="11"/>
        <v>27.5</v>
      </c>
      <c r="J72" t="s">
        <v>177</v>
      </c>
      <c r="K72" s="76">
        <f t="shared" si="12"/>
        <v>118.5</v>
      </c>
      <c r="L72" s="47">
        <v>5</v>
      </c>
      <c r="M72" s="40">
        <v>8</v>
      </c>
      <c r="N72" s="48">
        <v>6</v>
      </c>
      <c r="O72" s="47">
        <v>7</v>
      </c>
      <c r="P72" s="40">
        <v>9</v>
      </c>
      <c r="Q72" s="48">
        <v>5</v>
      </c>
      <c r="R72" s="47">
        <v>11</v>
      </c>
      <c r="S72" s="40">
        <v>7</v>
      </c>
      <c r="T72" s="48">
        <v>9</v>
      </c>
      <c r="U72" s="99" t="s">
        <v>123</v>
      </c>
      <c r="V72" s="87" t="s">
        <v>123</v>
      </c>
      <c r="W72" s="87" t="s">
        <v>126</v>
      </c>
      <c r="X72" s="87" t="s">
        <v>127</v>
      </c>
      <c r="Y72" s="87"/>
      <c r="Z72" s="60"/>
      <c r="AA72" s="60"/>
      <c r="AB72" s="60"/>
      <c r="AC72" s="72"/>
      <c r="AD72" s="68">
        <f t="shared" ref="AD72:AD95" si="14">6*(R72+T72)+3*S72</f>
        <v>141</v>
      </c>
      <c r="AE72" s="68">
        <f t="shared" si="13"/>
        <v>99</v>
      </c>
      <c r="AF72" s="68"/>
      <c r="AG72" s="68"/>
      <c r="AH72" s="91"/>
      <c r="AI72" s="91"/>
      <c r="AJ72" s="27"/>
      <c r="AK72" s="30"/>
      <c r="AL72" s="26"/>
      <c r="AN72" s="26"/>
      <c r="AP72" s="20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3"/>
    </row>
    <row r="73" spans="1:78" s="3" customFormat="1" ht="15" customHeight="1">
      <c r="A73" s="117">
        <v>42767</v>
      </c>
      <c r="B73" s="114">
        <v>42771</v>
      </c>
      <c r="C73" s="112" t="s">
        <v>331</v>
      </c>
      <c r="D73" s="131" t="s">
        <v>15</v>
      </c>
      <c r="E73" s="125" t="s">
        <v>123</v>
      </c>
      <c r="F73">
        <v>3</v>
      </c>
      <c r="G73" s="44">
        <f>K73*1.5</f>
        <v>141.75</v>
      </c>
      <c r="H73" s="44">
        <v>0</v>
      </c>
      <c r="I73" s="44">
        <f t="shared" si="11"/>
        <v>141.75</v>
      </c>
      <c r="J73"/>
      <c r="K73" s="94">
        <f t="shared" si="12"/>
        <v>94.5</v>
      </c>
      <c r="L73" s="47"/>
      <c r="M73" s="40"/>
      <c r="N73" s="48"/>
      <c r="O73" s="47"/>
      <c r="P73" s="40"/>
      <c r="Q73" s="48"/>
      <c r="R73" s="47">
        <v>8</v>
      </c>
      <c r="S73" s="40">
        <v>9</v>
      </c>
      <c r="T73" s="48">
        <v>19</v>
      </c>
      <c r="U73" s="99" t="s">
        <v>127</v>
      </c>
      <c r="V73" s="87"/>
      <c r="W73" s="87"/>
      <c r="X73" s="87"/>
      <c r="Y73" s="87"/>
      <c r="Z73" s="60"/>
      <c r="AA73" s="60"/>
      <c r="AB73" s="60"/>
      <c r="AC73" s="71"/>
      <c r="AD73" s="68">
        <f t="shared" si="14"/>
        <v>189</v>
      </c>
      <c r="AE73" s="68">
        <f t="shared" si="13"/>
        <v>0</v>
      </c>
      <c r="AF73" s="68">
        <f t="shared" ref="AF73:AF108" si="15">6*(L73+N73)+3*M73</f>
        <v>0</v>
      </c>
      <c r="AG73" s="68"/>
      <c r="AH73" s="91"/>
      <c r="AI73" s="91"/>
      <c r="AJ73" s="27"/>
      <c r="AK73" s="30"/>
      <c r="AL73" s="26"/>
      <c r="AM73" s="18"/>
      <c r="AN73" s="26"/>
      <c r="AO73" s="18"/>
      <c r="AP73" s="20"/>
      <c r="AQ73" s="18"/>
      <c r="AR73" s="18"/>
      <c r="AS73" s="18"/>
      <c r="AT73" s="18"/>
      <c r="AU73" s="18"/>
      <c r="AV73" s="18"/>
      <c r="AW73" s="18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"/>
    </row>
    <row r="74" spans="1:78" ht="15" customHeight="1">
      <c r="A74" s="117">
        <v>42791</v>
      </c>
      <c r="B74" s="114">
        <v>42791</v>
      </c>
      <c r="C74" s="115" t="s">
        <v>216</v>
      </c>
      <c r="D74" s="132" t="s">
        <v>12</v>
      </c>
      <c r="E74" s="125" t="s">
        <v>128</v>
      </c>
      <c r="G74" s="44">
        <f>K74</f>
        <v>139.5</v>
      </c>
      <c r="H74" s="44">
        <v>144</v>
      </c>
      <c r="I74" s="44">
        <f t="shared" si="11"/>
        <v>-4.5</v>
      </c>
      <c r="K74" s="76">
        <f t="shared" si="12"/>
        <v>139.5</v>
      </c>
      <c r="L74" s="47">
        <v>8</v>
      </c>
      <c r="M74" s="40">
        <v>7</v>
      </c>
      <c r="N74" s="48">
        <v>11</v>
      </c>
      <c r="O74" s="47">
        <v>7</v>
      </c>
      <c r="P74" s="40">
        <v>9</v>
      </c>
      <c r="Q74" s="48">
        <v>17</v>
      </c>
      <c r="R74" s="47">
        <v>8</v>
      </c>
      <c r="S74" s="40">
        <v>8</v>
      </c>
      <c r="T74" s="48">
        <v>8</v>
      </c>
      <c r="U74" s="99" t="s">
        <v>128</v>
      </c>
      <c r="V74" s="86" t="s">
        <v>128</v>
      </c>
      <c r="W74" s="86" t="s">
        <v>124</v>
      </c>
      <c r="X74" s="86" t="s">
        <v>124</v>
      </c>
      <c r="Y74" s="86" t="s">
        <v>133</v>
      </c>
      <c r="Z74" s="62" t="s">
        <v>133</v>
      </c>
      <c r="AA74" s="62" t="s">
        <v>133</v>
      </c>
      <c r="AB74" s="62"/>
      <c r="AC74" s="72"/>
      <c r="AD74" s="68">
        <f t="shared" si="14"/>
        <v>120</v>
      </c>
      <c r="AE74" s="68">
        <f t="shared" si="13"/>
        <v>171</v>
      </c>
      <c r="AF74" s="68">
        <f t="shared" si="15"/>
        <v>135</v>
      </c>
      <c r="AG74" s="68"/>
      <c r="AH74" s="91"/>
      <c r="AI74" s="91"/>
      <c r="AJ74" s="27"/>
      <c r="AK74" s="30"/>
      <c r="AL74" s="26"/>
      <c r="AM74" s="18">
        <f>IFERROR(HLOOKUP(Z74,Barême!$C$25:$S$26,2,0),0)</f>
        <v>0</v>
      </c>
      <c r="AN74" s="26"/>
      <c r="AP74" s="20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</row>
    <row r="75" spans="1:78" s="3" customFormat="1" ht="15" customHeight="1">
      <c r="A75" s="110">
        <v>43009</v>
      </c>
      <c r="B75" s="111">
        <v>43009</v>
      </c>
      <c r="C75" s="115" t="s">
        <v>115</v>
      </c>
      <c r="D75" s="132" t="s">
        <v>14</v>
      </c>
      <c r="E75" s="125" t="s">
        <v>128</v>
      </c>
      <c r="F75">
        <v>1</v>
      </c>
      <c r="G75" s="44">
        <f>K75+25</f>
        <v>137.5</v>
      </c>
      <c r="H75" s="44">
        <v>93</v>
      </c>
      <c r="I75" s="44">
        <f t="shared" si="11"/>
        <v>44.5</v>
      </c>
      <c r="J75" t="s">
        <v>177</v>
      </c>
      <c r="K75" s="76">
        <f t="shared" si="12"/>
        <v>112.5</v>
      </c>
      <c r="L75" s="47">
        <v>3</v>
      </c>
      <c r="M75" s="40">
        <v>9</v>
      </c>
      <c r="N75" s="48">
        <v>2</v>
      </c>
      <c r="O75" s="47">
        <v>2</v>
      </c>
      <c r="P75" s="40">
        <v>12</v>
      </c>
      <c r="Q75" s="48">
        <v>3</v>
      </c>
      <c r="R75" s="47">
        <v>9</v>
      </c>
      <c r="S75" s="40">
        <v>14</v>
      </c>
      <c r="T75" s="48">
        <v>11</v>
      </c>
      <c r="U75" s="99" t="s">
        <v>124</v>
      </c>
      <c r="V75" s="86" t="s">
        <v>128</v>
      </c>
      <c r="W75" s="86" t="s">
        <v>128</v>
      </c>
      <c r="X75" s="86" t="s">
        <v>129</v>
      </c>
      <c r="Y75" s="86" t="s">
        <v>129</v>
      </c>
      <c r="Z75" s="62" t="s">
        <v>134</v>
      </c>
      <c r="AA75" s="62" t="s">
        <v>134</v>
      </c>
      <c r="AB75" s="62" t="s">
        <v>128</v>
      </c>
      <c r="AC75" s="72"/>
      <c r="AD75" s="68">
        <f t="shared" si="14"/>
        <v>162</v>
      </c>
      <c r="AE75" s="68">
        <f t="shared" si="13"/>
        <v>66</v>
      </c>
      <c r="AF75" s="68">
        <f t="shared" si="15"/>
        <v>57</v>
      </c>
      <c r="AG75" s="68"/>
      <c r="AH75" s="91"/>
      <c r="AI75" s="91"/>
      <c r="AJ75" s="27"/>
      <c r="AK75" s="30"/>
      <c r="AL75" s="26"/>
      <c r="AM75" s="18">
        <f>IFERROR(HLOOKUP(Z75,Barême!$C$25:$S$26,2,0),0)</f>
        <v>0</v>
      </c>
      <c r="AN75" s="26"/>
      <c r="AO75" s="18"/>
      <c r="AP75" s="20"/>
      <c r="AQ75" s="20"/>
      <c r="AR75" s="20"/>
      <c r="AS75" s="20"/>
      <c r="AT75" s="20"/>
      <c r="AU75" s="20"/>
      <c r="AV75" s="20"/>
      <c r="AW75" s="20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</row>
    <row r="76" spans="1:78" s="3" customFormat="1" ht="15" customHeight="1">
      <c r="A76" s="110">
        <v>42938</v>
      </c>
      <c r="B76" s="111">
        <v>42945</v>
      </c>
      <c r="C76" s="116" t="s">
        <v>84</v>
      </c>
      <c r="D76" s="131" t="s">
        <v>24</v>
      </c>
      <c r="E76" s="125" t="s">
        <v>123</v>
      </c>
      <c r="F76">
        <v>-1</v>
      </c>
      <c r="G76" s="44">
        <f>K76+25</f>
        <v>136.5</v>
      </c>
      <c r="H76" s="44">
        <v>158</v>
      </c>
      <c r="I76" s="44">
        <f t="shared" si="11"/>
        <v>-21.5</v>
      </c>
      <c r="J76" t="s">
        <v>177</v>
      </c>
      <c r="K76" s="76">
        <f t="shared" si="12"/>
        <v>111.5</v>
      </c>
      <c r="L76" s="47">
        <v>11</v>
      </c>
      <c r="M76" s="40">
        <v>4</v>
      </c>
      <c r="N76" s="48">
        <v>7</v>
      </c>
      <c r="O76" s="47">
        <v>9</v>
      </c>
      <c r="P76" s="40">
        <v>5</v>
      </c>
      <c r="Q76" s="48">
        <v>11</v>
      </c>
      <c r="R76" s="47">
        <v>6</v>
      </c>
      <c r="S76" s="40">
        <v>7</v>
      </c>
      <c r="T76" s="48">
        <v>6</v>
      </c>
      <c r="U76" s="99" t="s">
        <v>135</v>
      </c>
      <c r="V76" s="87" t="s">
        <v>135</v>
      </c>
      <c r="W76" s="87" t="s">
        <v>135</v>
      </c>
      <c r="X76" s="87" t="s">
        <v>123</v>
      </c>
      <c r="Y76" s="87" t="s">
        <v>123</v>
      </c>
      <c r="Z76" s="60" t="s">
        <v>123</v>
      </c>
      <c r="AA76" s="60" t="s">
        <v>123</v>
      </c>
      <c r="AB76" s="60" t="s">
        <v>122</v>
      </c>
      <c r="AC76" s="72"/>
      <c r="AD76" s="68">
        <f t="shared" si="14"/>
        <v>93</v>
      </c>
      <c r="AE76" s="68">
        <f t="shared" si="13"/>
        <v>135</v>
      </c>
      <c r="AF76" s="68">
        <f t="shared" si="15"/>
        <v>120</v>
      </c>
      <c r="AG76" s="68"/>
      <c r="AH76" s="91"/>
      <c r="AI76" s="91"/>
      <c r="AJ76" s="27"/>
      <c r="AK76" s="30"/>
      <c r="AL76" s="26"/>
      <c r="AM76" s="18">
        <f>IFERROR(HLOOKUP(Z76,Barême!$C$25:$S$26,2,0),0)</f>
        <v>0</v>
      </c>
      <c r="AN76" s="26"/>
      <c r="AO76" s="18"/>
      <c r="AP76" s="20"/>
      <c r="AQ76" s="20"/>
      <c r="AR76" s="20"/>
      <c r="AS76" s="20"/>
      <c r="AT76" s="20"/>
      <c r="AU76" s="20"/>
      <c r="AV76" s="20"/>
      <c r="AW76" s="20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"/>
    </row>
    <row r="77" spans="1:78" s="3" customFormat="1" ht="15" customHeight="1">
      <c r="A77" s="117">
        <v>42792</v>
      </c>
      <c r="B77" s="114">
        <v>42792</v>
      </c>
      <c r="C77" s="115" t="s">
        <v>444</v>
      </c>
      <c r="D77" s="132" t="s">
        <v>12</v>
      </c>
      <c r="E77" s="125" t="s">
        <v>128</v>
      </c>
      <c r="F77"/>
      <c r="G77" s="44">
        <v>135</v>
      </c>
      <c r="H77" s="44">
        <v>142</v>
      </c>
      <c r="I77" s="44">
        <f t="shared" si="11"/>
        <v>-7</v>
      </c>
      <c r="J77"/>
      <c r="K77" s="76">
        <f t="shared" si="12"/>
        <v>134.5</v>
      </c>
      <c r="L77" s="47">
        <v>8</v>
      </c>
      <c r="M77" s="40">
        <v>7</v>
      </c>
      <c r="N77" s="48">
        <v>11</v>
      </c>
      <c r="O77" s="47">
        <v>7</v>
      </c>
      <c r="P77" s="40">
        <v>9</v>
      </c>
      <c r="Q77" s="48">
        <v>16</v>
      </c>
      <c r="R77" s="47">
        <v>8</v>
      </c>
      <c r="S77" s="40">
        <v>8</v>
      </c>
      <c r="T77" s="48">
        <v>7</v>
      </c>
      <c r="U77" s="99" t="s">
        <v>128</v>
      </c>
      <c r="V77" s="86" t="s">
        <v>128</v>
      </c>
      <c r="W77" s="86" t="s">
        <v>124</v>
      </c>
      <c r="X77" s="86" t="s">
        <v>133</v>
      </c>
      <c r="Y77" s="86"/>
      <c r="Z77" s="62"/>
      <c r="AA77" s="62"/>
      <c r="AB77" s="62"/>
      <c r="AC77" s="72"/>
      <c r="AD77" s="68">
        <f t="shared" si="14"/>
        <v>114</v>
      </c>
      <c r="AE77" s="68">
        <f t="shared" si="13"/>
        <v>165</v>
      </c>
      <c r="AF77" s="68">
        <f t="shared" si="15"/>
        <v>135</v>
      </c>
      <c r="AG77" s="68"/>
      <c r="AH77" s="91"/>
      <c r="AI77" s="91"/>
      <c r="AJ77" s="27"/>
      <c r="AK77" s="30"/>
      <c r="AL77" s="26"/>
      <c r="AM77" s="18"/>
      <c r="AN77" s="26"/>
      <c r="AO77" s="18"/>
      <c r="AP77" s="20"/>
      <c r="AQ77" s="20"/>
      <c r="AR77" s="20"/>
      <c r="AS77" s="20"/>
      <c r="AT77" s="20"/>
      <c r="AU77" s="20"/>
      <c r="AV77" s="20"/>
      <c r="AW77" s="20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</row>
    <row r="78" spans="1:78" s="3" customFormat="1" ht="15" customHeight="1">
      <c r="A78" s="110">
        <v>42948</v>
      </c>
      <c r="B78" s="111">
        <v>42952</v>
      </c>
      <c r="C78" s="116" t="s">
        <v>90</v>
      </c>
      <c r="D78" s="131" t="s">
        <v>15</v>
      </c>
      <c r="E78" s="125" t="s">
        <v>123</v>
      </c>
      <c r="F78"/>
      <c r="G78" s="44">
        <f>K78+25</f>
        <v>133.5</v>
      </c>
      <c r="H78" s="44">
        <v>100</v>
      </c>
      <c r="I78" s="44">
        <f t="shared" si="11"/>
        <v>33.5</v>
      </c>
      <c r="J78" t="s">
        <v>177</v>
      </c>
      <c r="K78" s="76">
        <f t="shared" si="12"/>
        <v>108.5</v>
      </c>
      <c r="L78" s="47">
        <v>5</v>
      </c>
      <c r="M78" s="40">
        <v>5</v>
      </c>
      <c r="N78" s="48">
        <v>5</v>
      </c>
      <c r="O78" s="47">
        <v>4</v>
      </c>
      <c r="P78" s="40">
        <v>5</v>
      </c>
      <c r="Q78" s="48">
        <v>4</v>
      </c>
      <c r="R78" s="47">
        <v>13</v>
      </c>
      <c r="S78" s="40">
        <v>6</v>
      </c>
      <c r="T78" s="48">
        <v>9</v>
      </c>
      <c r="U78" s="99" t="s">
        <v>123</v>
      </c>
      <c r="V78" s="87" t="s">
        <v>123</v>
      </c>
      <c r="W78" s="87" t="s">
        <v>123</v>
      </c>
      <c r="X78" s="87" t="s">
        <v>123</v>
      </c>
      <c r="Y78" s="87" t="s">
        <v>123</v>
      </c>
      <c r="Z78" s="60" t="s">
        <v>135</v>
      </c>
      <c r="AA78" s="60" t="s">
        <v>123</v>
      </c>
      <c r="AB78" s="60" t="s">
        <v>125</v>
      </c>
      <c r="AC78" s="72"/>
      <c r="AD78" s="68">
        <f t="shared" si="14"/>
        <v>150</v>
      </c>
      <c r="AE78" s="68">
        <f t="shared" si="13"/>
        <v>63</v>
      </c>
      <c r="AF78" s="68">
        <f t="shared" si="15"/>
        <v>75</v>
      </c>
      <c r="AG78" s="68"/>
      <c r="AH78" s="91"/>
      <c r="AI78" s="91"/>
      <c r="AJ78" s="27"/>
      <c r="AK78" s="30"/>
      <c r="AL78" s="26"/>
      <c r="AM78" s="18">
        <f>IFERROR(HLOOKUP(Z78,Barême!$C$25:$S$26,2,0),0)</f>
        <v>0</v>
      </c>
      <c r="AN78" s="26"/>
      <c r="AO78" s="18"/>
      <c r="AP78" s="20"/>
      <c r="AQ78" s="18"/>
      <c r="AR78" s="18"/>
      <c r="AS78" s="18"/>
      <c r="AT78" s="18"/>
      <c r="AU78" s="18"/>
      <c r="AV78" s="18"/>
      <c r="AW78" s="18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</row>
    <row r="79" spans="1:78" s="3" customFormat="1" ht="15" customHeight="1">
      <c r="A79" s="117">
        <v>42762</v>
      </c>
      <c r="B79" s="114">
        <v>42762</v>
      </c>
      <c r="C79" s="116" t="s">
        <v>330</v>
      </c>
      <c r="D79" s="132" t="s">
        <v>15</v>
      </c>
      <c r="E79" s="125" t="s">
        <v>128</v>
      </c>
      <c r="F79"/>
      <c r="G79" s="44">
        <f>K79*3/4</f>
        <v>130.125</v>
      </c>
      <c r="H79" s="44">
        <v>124.5</v>
      </c>
      <c r="I79" s="44">
        <f t="shared" si="11"/>
        <v>5.625</v>
      </c>
      <c r="J79"/>
      <c r="K79" s="76">
        <f t="shared" si="12"/>
        <v>173.5</v>
      </c>
      <c r="L79" s="47">
        <v>10</v>
      </c>
      <c r="M79" s="40">
        <v>6</v>
      </c>
      <c r="N79" s="48">
        <v>16</v>
      </c>
      <c r="O79" s="47">
        <v>5</v>
      </c>
      <c r="P79" s="40">
        <v>9</v>
      </c>
      <c r="Q79" s="48">
        <v>17</v>
      </c>
      <c r="R79" s="47">
        <v>9</v>
      </c>
      <c r="S79" s="40">
        <v>5</v>
      </c>
      <c r="T79" s="48">
        <v>19</v>
      </c>
      <c r="U79" s="99" t="s">
        <v>128</v>
      </c>
      <c r="V79" s="86" t="s">
        <v>128</v>
      </c>
      <c r="W79" s="86" t="s">
        <v>128</v>
      </c>
      <c r="X79" s="86" t="s">
        <v>128</v>
      </c>
      <c r="Y79" s="86" t="s">
        <v>128</v>
      </c>
      <c r="Z79" s="62" t="s">
        <v>128</v>
      </c>
      <c r="AA79" s="62" t="s">
        <v>128</v>
      </c>
      <c r="AB79" s="62" t="s">
        <v>128</v>
      </c>
      <c r="AC79" s="71"/>
      <c r="AD79" s="68">
        <f t="shared" si="14"/>
        <v>183</v>
      </c>
      <c r="AE79" s="68">
        <f t="shared" si="13"/>
        <v>159</v>
      </c>
      <c r="AF79" s="68">
        <f t="shared" si="15"/>
        <v>174</v>
      </c>
      <c r="AG79" s="68"/>
      <c r="AH79" s="91"/>
      <c r="AI79" s="91"/>
      <c r="AJ79" s="27"/>
      <c r="AK79" s="30"/>
      <c r="AL79" s="26"/>
      <c r="AM79" s="18">
        <f>IFERROR(HLOOKUP(Z79,Barême!$C$25:$S$26,2,0),0)</f>
        <v>0</v>
      </c>
      <c r="AN79" s="26"/>
      <c r="AO79" s="18"/>
      <c r="AP79" s="20"/>
      <c r="AQ79" s="18"/>
      <c r="AR79" s="18"/>
      <c r="AS79" s="18"/>
      <c r="AT79" s="18"/>
      <c r="AU79" s="18"/>
      <c r="AV79" s="18"/>
      <c r="AW79" s="18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</row>
    <row r="80" spans="1:78" s="3" customFormat="1" ht="15" customHeight="1">
      <c r="A80" s="110"/>
      <c r="B80" s="111"/>
      <c r="C80" s="147" t="s">
        <v>142</v>
      </c>
      <c r="D80" s="149" t="s">
        <v>143</v>
      </c>
      <c r="E80" s="150" t="s">
        <v>123</v>
      </c>
      <c r="F80">
        <v>-1</v>
      </c>
      <c r="G80" s="44">
        <f>K80</f>
        <v>125.5</v>
      </c>
      <c r="H80" s="44">
        <v>150</v>
      </c>
      <c r="I80" s="44">
        <f t="shared" si="11"/>
        <v>-24.5</v>
      </c>
      <c r="J80"/>
      <c r="K80" s="76">
        <f t="shared" si="12"/>
        <v>125.5</v>
      </c>
      <c r="L80" s="152">
        <v>12</v>
      </c>
      <c r="M80" s="154">
        <v>5</v>
      </c>
      <c r="N80" s="156">
        <v>19</v>
      </c>
      <c r="O80" s="152">
        <v>6</v>
      </c>
      <c r="P80" s="154">
        <v>7</v>
      </c>
      <c r="Q80" s="156">
        <v>8</v>
      </c>
      <c r="R80" s="152">
        <v>7</v>
      </c>
      <c r="S80" s="154">
        <v>6</v>
      </c>
      <c r="T80" s="156">
        <v>9</v>
      </c>
      <c r="U80" s="98" t="s">
        <v>135</v>
      </c>
      <c r="V80" s="157" t="s">
        <v>135</v>
      </c>
      <c r="W80" s="157" t="s">
        <v>123</v>
      </c>
      <c r="X80" s="157" t="s">
        <v>122</v>
      </c>
      <c r="Y80" s="157" t="s">
        <v>126</v>
      </c>
      <c r="Z80" s="61" t="s">
        <v>126</v>
      </c>
      <c r="AA80" s="61" t="s">
        <v>126</v>
      </c>
      <c r="AB80" s="61" t="s">
        <v>127</v>
      </c>
      <c r="AC80" s="71"/>
      <c r="AD80" s="68">
        <f t="shared" si="14"/>
        <v>114</v>
      </c>
      <c r="AE80" s="68">
        <f t="shared" si="13"/>
        <v>105</v>
      </c>
      <c r="AF80" s="68">
        <f t="shared" si="15"/>
        <v>201</v>
      </c>
      <c r="AG80" s="68"/>
      <c r="AH80" s="91"/>
      <c r="AI80" s="91"/>
      <c r="AJ80" s="27"/>
      <c r="AK80" s="30"/>
      <c r="AL80" s="26"/>
      <c r="AM80" s="18">
        <f>IFERROR(HLOOKUP(Z80,Barême!$C$25:$S$26,2,0),0)</f>
        <v>0</v>
      </c>
      <c r="AN80" s="26"/>
      <c r="AO80" s="18"/>
      <c r="AP80" s="20"/>
      <c r="AQ80" s="20"/>
      <c r="AR80" s="20"/>
      <c r="AS80" s="20"/>
      <c r="AT80" s="20"/>
      <c r="AU80" s="20"/>
      <c r="AV80" s="20"/>
      <c r="AW80" s="20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"/>
    </row>
    <row r="81" spans="1:78" s="3" customFormat="1" ht="15" customHeight="1">
      <c r="A81" s="117">
        <v>42764</v>
      </c>
      <c r="B81" s="114">
        <v>42764</v>
      </c>
      <c r="C81" s="116" t="s">
        <v>196</v>
      </c>
      <c r="D81" s="131" t="s">
        <v>15</v>
      </c>
      <c r="E81" s="125" t="s">
        <v>128</v>
      </c>
      <c r="F81"/>
      <c r="G81" s="44">
        <f>K81*3/4</f>
        <v>124.125</v>
      </c>
      <c r="H81" s="44">
        <v>114</v>
      </c>
      <c r="I81" s="44">
        <f t="shared" ref="I81:I112" si="16">G81-H81</f>
        <v>10.125</v>
      </c>
      <c r="J81"/>
      <c r="K81" s="76">
        <f t="shared" si="12"/>
        <v>165.5</v>
      </c>
      <c r="L81" s="47">
        <v>10</v>
      </c>
      <c r="M81" s="40">
        <v>6</v>
      </c>
      <c r="N81" s="48">
        <v>11</v>
      </c>
      <c r="O81" s="47">
        <v>5</v>
      </c>
      <c r="P81" s="40">
        <v>9</v>
      </c>
      <c r="Q81" s="48">
        <v>17</v>
      </c>
      <c r="R81" s="47">
        <v>9</v>
      </c>
      <c r="S81" s="40">
        <v>5</v>
      </c>
      <c r="T81" s="48">
        <v>18</v>
      </c>
      <c r="U81" s="99" t="s">
        <v>128</v>
      </c>
      <c r="V81" s="87" t="s">
        <v>128</v>
      </c>
      <c r="W81" s="87" t="s">
        <v>128</v>
      </c>
      <c r="X81" s="87" t="s">
        <v>128</v>
      </c>
      <c r="Y81" s="87" t="s">
        <v>128</v>
      </c>
      <c r="Z81" s="60" t="s">
        <v>128</v>
      </c>
      <c r="AA81" s="60" t="s">
        <v>128</v>
      </c>
      <c r="AB81" s="60" t="s">
        <v>128</v>
      </c>
      <c r="AC81" s="71"/>
      <c r="AD81" s="68">
        <f t="shared" si="14"/>
        <v>177</v>
      </c>
      <c r="AE81" s="68">
        <f t="shared" si="13"/>
        <v>159</v>
      </c>
      <c r="AF81" s="68">
        <f t="shared" si="15"/>
        <v>144</v>
      </c>
      <c r="AG81" s="68"/>
      <c r="AH81" s="91"/>
      <c r="AI81" s="91"/>
      <c r="AJ81" s="27"/>
      <c r="AK81" s="30"/>
      <c r="AL81" s="26"/>
      <c r="AM81" s="18">
        <f>IFERROR(HLOOKUP(Z81,Barême!$C$25:$S$26,2,0),0)</f>
        <v>0</v>
      </c>
      <c r="AN81" s="26"/>
      <c r="AO81" s="18"/>
      <c r="AP81" s="20"/>
      <c r="AQ81" s="18"/>
      <c r="AR81" s="18"/>
      <c r="AS81" s="18"/>
      <c r="AT81" s="18"/>
      <c r="AU81" s="18"/>
      <c r="AV81" s="18"/>
      <c r="AW81" s="18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</row>
    <row r="82" spans="1:78" ht="15" customHeight="1">
      <c r="A82" s="110">
        <v>43007</v>
      </c>
      <c r="B82" s="111">
        <v>43007</v>
      </c>
      <c r="C82" s="116" t="s">
        <v>465</v>
      </c>
      <c r="D82" s="131" t="s">
        <v>24</v>
      </c>
      <c r="E82" s="125" t="s">
        <v>128</v>
      </c>
      <c r="F82">
        <v>-1</v>
      </c>
      <c r="G82" s="44">
        <f>K82+25</f>
        <v>124</v>
      </c>
      <c r="H82" s="44">
        <v>152</v>
      </c>
      <c r="I82" s="44">
        <f t="shared" si="16"/>
        <v>-28</v>
      </c>
      <c r="J82" t="s">
        <v>177</v>
      </c>
      <c r="K82" s="76">
        <f t="shared" si="12"/>
        <v>99</v>
      </c>
      <c r="L82" s="47">
        <v>11</v>
      </c>
      <c r="M82" s="40">
        <v>6</v>
      </c>
      <c r="N82" s="48">
        <v>11</v>
      </c>
      <c r="O82" s="47">
        <v>9</v>
      </c>
      <c r="P82" s="40">
        <v>7</v>
      </c>
      <c r="Q82" s="48">
        <v>5</v>
      </c>
      <c r="R82" s="47">
        <v>6</v>
      </c>
      <c r="S82" s="40">
        <v>4</v>
      </c>
      <c r="T82" s="48">
        <v>5</v>
      </c>
      <c r="U82" s="99" t="s">
        <v>129</v>
      </c>
      <c r="V82" s="87" t="s">
        <v>123</v>
      </c>
      <c r="W82" s="87" t="s">
        <v>123</v>
      </c>
      <c r="X82" s="87" t="s">
        <v>123</v>
      </c>
      <c r="Y82" s="87" t="s">
        <v>135</v>
      </c>
      <c r="Z82" s="60" t="s">
        <v>123</v>
      </c>
      <c r="AA82" s="60" t="s">
        <v>123</v>
      </c>
      <c r="AB82" s="60" t="s">
        <v>123</v>
      </c>
      <c r="AC82" s="72"/>
      <c r="AD82" s="68">
        <f t="shared" si="14"/>
        <v>78</v>
      </c>
      <c r="AE82" s="68">
        <f t="shared" si="13"/>
        <v>105</v>
      </c>
      <c r="AF82" s="68">
        <f t="shared" si="15"/>
        <v>150</v>
      </c>
      <c r="AG82" s="68"/>
      <c r="AH82" s="91"/>
      <c r="AI82" s="91"/>
      <c r="AJ82" s="27"/>
      <c r="AK82" s="30"/>
      <c r="AL82" s="26"/>
      <c r="AM82" s="18">
        <f>IFERROR(HLOOKUP(Z82,Barême!$C$25:$S$26,2,0),0)</f>
        <v>0</v>
      </c>
      <c r="AN82" s="26"/>
      <c r="AP82" s="20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</row>
    <row r="83" spans="1:78" ht="15" customHeight="1">
      <c r="A83" s="110">
        <v>43009</v>
      </c>
      <c r="B83" s="111">
        <v>43009</v>
      </c>
      <c r="C83" s="116" t="s">
        <v>224</v>
      </c>
      <c r="D83" s="131" t="s">
        <v>24</v>
      </c>
      <c r="E83" s="125" t="s">
        <v>128</v>
      </c>
      <c r="F83">
        <v>-1</v>
      </c>
      <c r="G83" s="44">
        <f>K83+25</f>
        <v>124</v>
      </c>
      <c r="H83" s="44">
        <v>152</v>
      </c>
      <c r="I83" s="44">
        <f t="shared" si="16"/>
        <v>-28</v>
      </c>
      <c r="J83" t="s">
        <v>177</v>
      </c>
      <c r="K83" s="76">
        <f t="shared" si="12"/>
        <v>99</v>
      </c>
      <c r="L83" s="47">
        <v>11</v>
      </c>
      <c r="M83" s="40">
        <v>6</v>
      </c>
      <c r="N83" s="48">
        <v>11</v>
      </c>
      <c r="O83" s="47">
        <v>9</v>
      </c>
      <c r="P83" s="40">
        <v>7</v>
      </c>
      <c r="Q83" s="48">
        <v>5</v>
      </c>
      <c r="R83" s="47">
        <v>6</v>
      </c>
      <c r="S83" s="40">
        <v>4</v>
      </c>
      <c r="T83" s="48">
        <v>5</v>
      </c>
      <c r="U83" s="99" t="s">
        <v>129</v>
      </c>
      <c r="V83" s="87" t="s">
        <v>123</v>
      </c>
      <c r="W83" s="87" t="s">
        <v>123</v>
      </c>
      <c r="X83" s="87" t="s">
        <v>123</v>
      </c>
      <c r="Y83" s="87" t="s">
        <v>135</v>
      </c>
      <c r="Z83" s="60" t="s">
        <v>123</v>
      </c>
      <c r="AA83" s="60" t="s">
        <v>123</v>
      </c>
      <c r="AB83" s="60" t="s">
        <v>123</v>
      </c>
      <c r="AC83" s="72"/>
      <c r="AD83" s="68">
        <f t="shared" si="14"/>
        <v>78</v>
      </c>
      <c r="AE83" s="68">
        <f t="shared" si="13"/>
        <v>105</v>
      </c>
      <c r="AF83" s="68">
        <f t="shared" si="15"/>
        <v>150</v>
      </c>
      <c r="AG83" s="68"/>
      <c r="AH83" s="91"/>
      <c r="AI83" s="91"/>
      <c r="AJ83" s="27"/>
      <c r="AK83" s="30"/>
      <c r="AL83" s="26"/>
      <c r="AM83" s="18">
        <f>IFERROR(HLOOKUP(Z83,Barême!$C$25:$S$26,2,0),0)</f>
        <v>0</v>
      </c>
      <c r="AN83" s="26"/>
      <c r="AP83" s="20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</row>
    <row r="84" spans="1:78" ht="15" customHeight="1">
      <c r="A84" s="110">
        <v>42994</v>
      </c>
      <c r="B84" s="111">
        <v>42994</v>
      </c>
      <c r="C84" s="116" t="s">
        <v>270</v>
      </c>
      <c r="D84" s="131" t="s">
        <v>24</v>
      </c>
      <c r="E84" s="125" t="s">
        <v>128</v>
      </c>
      <c r="G84" s="44">
        <f>K84+25</f>
        <v>123</v>
      </c>
      <c r="H84" s="44">
        <v>139</v>
      </c>
      <c r="I84" s="44">
        <f t="shared" si="16"/>
        <v>-16</v>
      </c>
      <c r="J84" t="s">
        <v>177</v>
      </c>
      <c r="K84" s="76">
        <f t="shared" si="12"/>
        <v>98</v>
      </c>
      <c r="L84" s="47">
        <v>9</v>
      </c>
      <c r="M84" s="40">
        <v>4</v>
      </c>
      <c r="N84" s="48">
        <v>11</v>
      </c>
      <c r="O84" s="47">
        <v>7</v>
      </c>
      <c r="P84" s="40">
        <v>8</v>
      </c>
      <c r="Q84" s="48">
        <v>6</v>
      </c>
      <c r="R84" s="47">
        <v>6</v>
      </c>
      <c r="S84" s="40">
        <v>10</v>
      </c>
      <c r="T84" s="48">
        <v>3</v>
      </c>
      <c r="U84" s="99" t="s">
        <v>128</v>
      </c>
      <c r="V84" s="87" t="s">
        <v>128</v>
      </c>
      <c r="W84" s="87" t="s">
        <v>124</v>
      </c>
      <c r="X84" s="87" t="s">
        <v>124</v>
      </c>
      <c r="Y84" s="87" t="s">
        <v>133</v>
      </c>
      <c r="Z84" s="60"/>
      <c r="AA84" s="60"/>
      <c r="AB84" s="60"/>
      <c r="AC84" s="72"/>
      <c r="AD84" s="68">
        <f t="shared" si="14"/>
        <v>84</v>
      </c>
      <c r="AE84" s="68">
        <f t="shared" si="13"/>
        <v>102</v>
      </c>
      <c r="AF84" s="68">
        <f t="shared" si="15"/>
        <v>132</v>
      </c>
      <c r="AG84" s="68"/>
      <c r="AH84" s="91"/>
      <c r="AI84" s="91"/>
      <c r="AJ84" s="27"/>
      <c r="AK84" s="30"/>
      <c r="AL84" s="26"/>
      <c r="AN84" s="26"/>
      <c r="AP84" s="20"/>
      <c r="AQ84" s="20"/>
      <c r="AR84" s="20"/>
      <c r="AS84" s="20"/>
      <c r="AT84" s="20"/>
      <c r="AU84" s="20"/>
      <c r="AV84" s="20"/>
      <c r="AW84" s="2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3"/>
    </row>
    <row r="85" spans="1:78" ht="15" customHeight="1">
      <c r="A85" s="117"/>
      <c r="B85" s="114"/>
      <c r="C85" s="116" t="s">
        <v>188</v>
      </c>
      <c r="D85" s="131" t="s">
        <v>14</v>
      </c>
      <c r="E85" s="125" t="s">
        <v>128</v>
      </c>
      <c r="G85" s="44">
        <f>K85*1.7+25</f>
        <v>121.05</v>
      </c>
      <c r="H85" s="44">
        <v>140</v>
      </c>
      <c r="I85" s="44">
        <f t="shared" si="16"/>
        <v>-18.950000000000003</v>
      </c>
      <c r="J85" t="s">
        <v>177</v>
      </c>
      <c r="K85" s="94">
        <f t="shared" si="12"/>
        <v>56.5</v>
      </c>
      <c r="L85" s="47">
        <v>5</v>
      </c>
      <c r="M85" s="40">
        <v>9</v>
      </c>
      <c r="N85" s="48">
        <v>8</v>
      </c>
      <c r="O85" s="47">
        <v>7</v>
      </c>
      <c r="P85" s="40">
        <v>9</v>
      </c>
      <c r="Q85" s="48">
        <v>8</v>
      </c>
      <c r="R85" s="47"/>
      <c r="S85" s="40"/>
      <c r="T85" s="48"/>
      <c r="U85" s="99" t="s">
        <v>128</v>
      </c>
      <c r="V85" s="87" t="s">
        <v>128</v>
      </c>
      <c r="W85" s="87" t="s">
        <v>124</v>
      </c>
      <c r="X85" s="87" t="s">
        <v>133</v>
      </c>
      <c r="Y85" s="87" t="s">
        <v>133</v>
      </c>
      <c r="Z85" s="60" t="s">
        <v>133</v>
      </c>
      <c r="AA85" s="60" t="s">
        <v>124</v>
      </c>
      <c r="AB85" s="60" t="s">
        <v>124</v>
      </c>
      <c r="AC85" s="72"/>
      <c r="AD85" s="68">
        <f t="shared" si="14"/>
        <v>0</v>
      </c>
      <c r="AE85" s="68">
        <f t="shared" si="13"/>
        <v>117</v>
      </c>
      <c r="AF85" s="68">
        <f t="shared" si="15"/>
        <v>105</v>
      </c>
      <c r="AG85" s="68"/>
      <c r="AH85" s="91"/>
      <c r="AI85" s="91"/>
      <c r="AJ85" s="27"/>
      <c r="AK85" s="30"/>
      <c r="AL85" s="26"/>
      <c r="AM85" s="18">
        <f>IFERROR(HLOOKUP(Z85,Barême!$C$25:$S$26,2,0),0)</f>
        <v>0</v>
      </c>
      <c r="AN85" s="26"/>
      <c r="AP85" s="20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</row>
    <row r="86" spans="1:78" ht="15" customHeight="1">
      <c r="A86" s="117">
        <v>42819</v>
      </c>
      <c r="B86" s="114">
        <v>42820</v>
      </c>
      <c r="C86" s="115" t="s">
        <v>38</v>
      </c>
      <c r="D86" s="132" t="s">
        <v>12</v>
      </c>
      <c r="E86" s="125" t="s">
        <v>123</v>
      </c>
      <c r="G86" s="44">
        <f>K86+25</f>
        <v>121</v>
      </c>
      <c r="H86" s="44">
        <v>139</v>
      </c>
      <c r="I86" s="44">
        <f t="shared" si="16"/>
        <v>-18</v>
      </c>
      <c r="J86" t="s">
        <v>177</v>
      </c>
      <c r="K86" s="76">
        <f t="shared" si="12"/>
        <v>96</v>
      </c>
      <c r="L86" s="47">
        <v>8</v>
      </c>
      <c r="M86" s="40">
        <v>5</v>
      </c>
      <c r="N86" s="48">
        <v>6</v>
      </c>
      <c r="O86" s="47">
        <v>6</v>
      </c>
      <c r="P86" s="40">
        <v>8</v>
      </c>
      <c r="Q86" s="48">
        <v>8</v>
      </c>
      <c r="R86" s="47">
        <v>5</v>
      </c>
      <c r="S86" s="40">
        <v>9</v>
      </c>
      <c r="T86" s="48">
        <v>5</v>
      </c>
      <c r="U86" s="99" t="s">
        <v>123</v>
      </c>
      <c r="V86" s="86" t="s">
        <v>123</v>
      </c>
      <c r="W86" s="86" t="s">
        <v>125</v>
      </c>
      <c r="X86" s="86" t="s">
        <v>125</v>
      </c>
      <c r="Y86" s="86" t="s">
        <v>125</v>
      </c>
      <c r="Z86" s="62" t="s">
        <v>135</v>
      </c>
      <c r="AA86" s="62" t="s">
        <v>135</v>
      </c>
      <c r="AB86" s="62" t="s">
        <v>125</v>
      </c>
      <c r="AC86" s="72"/>
      <c r="AD86" s="68">
        <f t="shared" si="14"/>
        <v>87</v>
      </c>
      <c r="AE86" s="68">
        <f t="shared" si="13"/>
        <v>108</v>
      </c>
      <c r="AF86" s="68">
        <f t="shared" si="15"/>
        <v>99</v>
      </c>
      <c r="AG86" s="68"/>
      <c r="AH86" s="91"/>
      <c r="AI86" s="91"/>
      <c r="AJ86" s="27"/>
      <c r="AK86" s="30"/>
      <c r="AL86" s="26"/>
      <c r="AM86" s="18">
        <f>IFERROR(HLOOKUP(Z86,Barême!$C$25:$S$26,2,0),0)</f>
        <v>0</v>
      </c>
      <c r="AN86" s="26"/>
      <c r="AP86" s="20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</row>
    <row r="87" spans="1:78" ht="15" customHeight="1">
      <c r="A87" s="117">
        <v>42778</v>
      </c>
      <c r="B87" s="114">
        <v>42778</v>
      </c>
      <c r="C87" s="115" t="s">
        <v>26</v>
      </c>
      <c r="D87" s="132" t="s">
        <v>15</v>
      </c>
      <c r="E87" s="125" t="s">
        <v>128</v>
      </c>
      <c r="G87" s="44">
        <v>120</v>
      </c>
      <c r="H87" s="44">
        <v>110</v>
      </c>
      <c r="I87" s="44">
        <f t="shared" si="16"/>
        <v>10</v>
      </c>
      <c r="K87" s="76">
        <f t="shared" si="12"/>
        <v>119.5</v>
      </c>
      <c r="L87" s="47">
        <v>1</v>
      </c>
      <c r="M87" s="40">
        <v>4</v>
      </c>
      <c r="N87" s="48">
        <v>4</v>
      </c>
      <c r="O87" s="47">
        <v>7</v>
      </c>
      <c r="P87" s="40">
        <v>11</v>
      </c>
      <c r="Q87" s="48">
        <v>13</v>
      </c>
      <c r="R87" s="47">
        <v>5</v>
      </c>
      <c r="S87" s="40">
        <v>9</v>
      </c>
      <c r="T87" s="48">
        <v>11</v>
      </c>
      <c r="U87" s="99" t="s">
        <v>128</v>
      </c>
      <c r="V87" s="86" t="s">
        <v>124</v>
      </c>
      <c r="W87" s="86" t="s">
        <v>128</v>
      </c>
      <c r="X87" s="86" t="s">
        <v>129</v>
      </c>
      <c r="Y87" s="86" t="s">
        <v>129</v>
      </c>
      <c r="Z87" s="62" t="s">
        <v>128</v>
      </c>
      <c r="AA87" s="62" t="s">
        <v>128</v>
      </c>
      <c r="AB87" s="62" t="s">
        <v>124</v>
      </c>
      <c r="AC87" s="72"/>
      <c r="AD87" s="68">
        <f t="shared" si="14"/>
        <v>123</v>
      </c>
      <c r="AE87" s="68">
        <f t="shared" si="13"/>
        <v>153</v>
      </c>
      <c r="AF87" s="68">
        <f t="shared" si="15"/>
        <v>42</v>
      </c>
      <c r="AG87" s="68"/>
      <c r="AH87" s="91"/>
      <c r="AI87" s="91"/>
      <c r="AJ87" s="27"/>
      <c r="AK87" s="30"/>
      <c r="AL87" s="26"/>
      <c r="AM87" s="18">
        <f>IFERROR(HLOOKUP(Z87,Barême!$C$25:$S$26,2,0),0)</f>
        <v>0</v>
      </c>
      <c r="AN87" s="26"/>
      <c r="AP87" s="20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</row>
    <row r="88" spans="1:78" ht="15" customHeight="1">
      <c r="A88" s="111">
        <v>42969</v>
      </c>
      <c r="B88" s="111">
        <v>42972</v>
      </c>
      <c r="C88" s="115" t="s">
        <v>107</v>
      </c>
      <c r="D88" s="132" t="s">
        <v>12</v>
      </c>
      <c r="E88" s="125" t="s">
        <v>123</v>
      </c>
      <c r="G88" s="44">
        <f>K88</f>
        <v>119</v>
      </c>
      <c r="H88" s="44">
        <v>119</v>
      </c>
      <c r="I88" s="44">
        <f t="shared" si="16"/>
        <v>0</v>
      </c>
      <c r="K88" s="76">
        <f t="shared" si="12"/>
        <v>119</v>
      </c>
      <c r="L88" s="47">
        <v>7</v>
      </c>
      <c r="M88" s="40">
        <v>9</v>
      </c>
      <c r="N88" s="48">
        <v>10</v>
      </c>
      <c r="O88" s="47">
        <v>6</v>
      </c>
      <c r="P88" s="40">
        <v>7</v>
      </c>
      <c r="Q88" s="48">
        <v>10</v>
      </c>
      <c r="R88" s="47">
        <v>6</v>
      </c>
      <c r="S88" s="40">
        <v>9</v>
      </c>
      <c r="T88" s="48">
        <v>9</v>
      </c>
      <c r="U88" s="99" t="s">
        <v>123</v>
      </c>
      <c r="V88" s="86" t="s">
        <v>123</v>
      </c>
      <c r="W88" s="86" t="s">
        <v>123</v>
      </c>
      <c r="X88" s="86" t="s">
        <v>123</v>
      </c>
      <c r="Y88" s="86" t="s">
        <v>122</v>
      </c>
      <c r="Z88" s="62" t="s">
        <v>122</v>
      </c>
      <c r="AA88" s="62" t="s">
        <v>122</v>
      </c>
      <c r="AB88" s="62" t="s">
        <v>122</v>
      </c>
      <c r="AC88" s="72"/>
      <c r="AD88" s="68">
        <f t="shared" si="14"/>
        <v>117</v>
      </c>
      <c r="AE88" s="68">
        <f t="shared" si="13"/>
        <v>117</v>
      </c>
      <c r="AF88" s="68">
        <f t="shared" si="15"/>
        <v>129</v>
      </c>
      <c r="AG88" s="68"/>
      <c r="AH88" s="91"/>
      <c r="AI88" s="91"/>
      <c r="AJ88" s="27"/>
      <c r="AK88" s="30"/>
      <c r="AL88" s="26"/>
      <c r="AM88" s="18">
        <f>IFERROR(HLOOKUP(Z88,Barême!$C$25:$S$26,2,0),0)</f>
        <v>0</v>
      </c>
      <c r="AN88" s="26"/>
      <c r="AP88" s="20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</row>
    <row r="89" spans="1:78" ht="15" customHeight="1">
      <c r="A89" s="117">
        <v>42799</v>
      </c>
      <c r="B89" s="114">
        <v>42799</v>
      </c>
      <c r="C89" s="115" t="s">
        <v>153</v>
      </c>
      <c r="D89" s="131" t="s">
        <v>14</v>
      </c>
      <c r="E89" s="125" t="s">
        <v>128</v>
      </c>
      <c r="F89">
        <v>2</v>
      </c>
      <c r="G89" s="44">
        <f>K89*4/3+25</f>
        <v>117.66666666666667</v>
      </c>
      <c r="H89" s="44">
        <v>45.05</v>
      </c>
      <c r="I89" s="44">
        <f t="shared" si="16"/>
        <v>72.616666666666674</v>
      </c>
      <c r="J89" t="s">
        <v>177</v>
      </c>
      <c r="K89" s="94">
        <f t="shared" si="12"/>
        <v>69.5</v>
      </c>
      <c r="L89" s="47">
        <v>1</v>
      </c>
      <c r="M89" s="40">
        <v>9</v>
      </c>
      <c r="N89" s="48">
        <v>4</v>
      </c>
      <c r="O89" s="47"/>
      <c r="P89" s="40"/>
      <c r="Q89" s="48"/>
      <c r="R89" s="47">
        <v>7</v>
      </c>
      <c r="S89" s="40">
        <v>8</v>
      </c>
      <c r="T89" s="48">
        <v>9</v>
      </c>
      <c r="U89" s="99" t="s">
        <v>133</v>
      </c>
      <c r="V89" s="87" t="s">
        <v>133</v>
      </c>
      <c r="W89" s="87" t="s">
        <v>133</v>
      </c>
      <c r="X89" s="87" t="s">
        <v>133</v>
      </c>
      <c r="Y89" s="87" t="s">
        <v>133</v>
      </c>
      <c r="Z89" s="60" t="s">
        <v>124</v>
      </c>
      <c r="AA89" s="60" t="s">
        <v>124</v>
      </c>
      <c r="AB89" s="60" t="s">
        <v>124</v>
      </c>
      <c r="AC89" s="72"/>
      <c r="AD89" s="68">
        <f t="shared" si="14"/>
        <v>120</v>
      </c>
      <c r="AE89" s="68">
        <f t="shared" si="13"/>
        <v>0</v>
      </c>
      <c r="AF89" s="68">
        <f t="shared" si="15"/>
        <v>57</v>
      </c>
      <c r="AG89" s="68"/>
      <c r="AH89" s="91"/>
      <c r="AI89" s="91"/>
      <c r="AJ89" s="27"/>
      <c r="AK89" s="30"/>
      <c r="AL89" s="26"/>
      <c r="AM89" s="18">
        <f>IFERROR(HLOOKUP(Z89,Barême!$C$25:$S$26,2,0),0)</f>
        <v>0</v>
      </c>
      <c r="AN89" s="26"/>
      <c r="AP89" s="20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</row>
    <row r="90" spans="1:78" s="3" customFormat="1" ht="15" customHeight="1">
      <c r="A90" s="117">
        <v>42761</v>
      </c>
      <c r="B90" s="114">
        <v>42761</v>
      </c>
      <c r="C90" s="115" t="s">
        <v>440</v>
      </c>
      <c r="D90" s="132" t="s">
        <v>15</v>
      </c>
      <c r="E90" s="125" t="s">
        <v>128</v>
      </c>
      <c r="F90"/>
      <c r="G90" s="44">
        <f>K90*3/4</f>
        <v>115.875</v>
      </c>
      <c r="H90" s="44">
        <v>118.5</v>
      </c>
      <c r="I90" s="44">
        <f t="shared" si="16"/>
        <v>-2.625</v>
      </c>
      <c r="J90"/>
      <c r="K90" s="76">
        <f t="shared" si="12"/>
        <v>154.5</v>
      </c>
      <c r="L90" s="47">
        <v>10</v>
      </c>
      <c r="M90" s="40">
        <v>6</v>
      </c>
      <c r="N90" s="48">
        <v>16</v>
      </c>
      <c r="O90" s="47">
        <v>5</v>
      </c>
      <c r="P90" s="40">
        <v>9</v>
      </c>
      <c r="Q90" s="48">
        <v>15</v>
      </c>
      <c r="R90" s="47">
        <v>9</v>
      </c>
      <c r="S90" s="40">
        <v>5</v>
      </c>
      <c r="T90" s="48">
        <v>14</v>
      </c>
      <c r="U90" s="99" t="s">
        <v>128</v>
      </c>
      <c r="V90" s="86" t="s">
        <v>128</v>
      </c>
      <c r="W90" s="86" t="s">
        <v>128</v>
      </c>
      <c r="X90" s="86" t="s">
        <v>128</v>
      </c>
      <c r="Y90" s="86" t="s">
        <v>128</v>
      </c>
      <c r="Z90" s="62" t="s">
        <v>128</v>
      </c>
      <c r="AA90" s="62" t="s">
        <v>128</v>
      </c>
      <c r="AB90" s="62" t="s">
        <v>128</v>
      </c>
      <c r="AC90" s="71"/>
      <c r="AD90" s="68">
        <f t="shared" si="14"/>
        <v>153</v>
      </c>
      <c r="AE90" s="68">
        <f t="shared" si="13"/>
        <v>147</v>
      </c>
      <c r="AF90" s="68">
        <f t="shared" si="15"/>
        <v>174</v>
      </c>
      <c r="AG90" s="68"/>
      <c r="AH90" s="91"/>
      <c r="AI90" s="91"/>
      <c r="AJ90" s="27"/>
      <c r="AK90" s="30"/>
      <c r="AL90" s="26"/>
      <c r="AM90" s="18">
        <f>IFERROR(HLOOKUP(Z90,Barême!$C$25:$S$26,2,0),0)</f>
        <v>0</v>
      </c>
      <c r="AN90" s="26"/>
      <c r="AO90" s="18"/>
      <c r="AP90" s="20"/>
      <c r="AQ90" s="20"/>
      <c r="AR90" s="20"/>
      <c r="AS90" s="20"/>
      <c r="AT90" s="20"/>
      <c r="AU90" s="20"/>
      <c r="AV90" s="20"/>
      <c r="AW90" s="20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"/>
    </row>
    <row r="91" spans="1:78" s="3" customFormat="1" ht="15" customHeight="1">
      <c r="A91" s="117">
        <v>42763</v>
      </c>
      <c r="B91" s="114">
        <v>42763</v>
      </c>
      <c r="C91" s="116" t="s">
        <v>257</v>
      </c>
      <c r="D91" s="131" t="s">
        <v>15</v>
      </c>
      <c r="E91" s="125" t="s">
        <v>128</v>
      </c>
      <c r="F91"/>
      <c r="G91" s="44">
        <f>K91*3/4</f>
        <v>113.625</v>
      </c>
      <c r="H91" s="44">
        <v>110.25</v>
      </c>
      <c r="I91" s="44">
        <f t="shared" si="16"/>
        <v>3.375</v>
      </c>
      <c r="J91"/>
      <c r="K91" s="76">
        <f t="shared" si="12"/>
        <v>151.5</v>
      </c>
      <c r="L91" s="47">
        <v>10</v>
      </c>
      <c r="M91" s="40">
        <v>6</v>
      </c>
      <c r="N91" s="48">
        <v>17</v>
      </c>
      <c r="O91" s="47">
        <v>5</v>
      </c>
      <c r="P91" s="40">
        <v>9</v>
      </c>
      <c r="Q91" s="48">
        <v>10</v>
      </c>
      <c r="R91" s="47">
        <v>9</v>
      </c>
      <c r="S91" s="40">
        <v>5</v>
      </c>
      <c r="T91" s="48">
        <v>16</v>
      </c>
      <c r="U91" s="99" t="s">
        <v>128</v>
      </c>
      <c r="V91" s="87" t="s">
        <v>128</v>
      </c>
      <c r="W91" s="87" t="s">
        <v>128</v>
      </c>
      <c r="X91" s="87" t="s">
        <v>128</v>
      </c>
      <c r="Y91" s="87" t="s">
        <v>128</v>
      </c>
      <c r="Z91" s="60" t="s">
        <v>128</v>
      </c>
      <c r="AA91" s="60" t="s">
        <v>128</v>
      </c>
      <c r="AB91" s="60" t="s">
        <v>128</v>
      </c>
      <c r="AC91" s="71"/>
      <c r="AD91" s="68">
        <f t="shared" si="14"/>
        <v>165</v>
      </c>
      <c r="AE91" s="68">
        <f t="shared" si="13"/>
        <v>117</v>
      </c>
      <c r="AF91" s="68">
        <f t="shared" si="15"/>
        <v>180</v>
      </c>
      <c r="AG91" s="68"/>
      <c r="AH91" s="91"/>
      <c r="AI91" s="91"/>
      <c r="AJ91" s="27"/>
      <c r="AK91" s="30"/>
      <c r="AL91" s="26"/>
      <c r="AM91" s="18">
        <f>IFERROR(HLOOKUP(Z91,Barême!$C$25:$S$26,2,0),0)</f>
        <v>0</v>
      </c>
      <c r="AN91" s="26"/>
      <c r="AO91" s="18"/>
      <c r="AP91" s="20"/>
      <c r="AQ91" s="18"/>
      <c r="AR91" s="18"/>
      <c r="AS91" s="18"/>
      <c r="AT91" s="18"/>
      <c r="AU91" s="18"/>
      <c r="AV91" s="18"/>
      <c r="AW91" s="18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"/>
    </row>
    <row r="92" spans="1:78" ht="15" customHeight="1">
      <c r="A92" s="110">
        <v>42842</v>
      </c>
      <c r="B92" s="111">
        <v>42846</v>
      </c>
      <c r="C92" s="115" t="s">
        <v>54</v>
      </c>
      <c r="D92" s="132" t="s">
        <v>14</v>
      </c>
      <c r="E92" s="125" t="s">
        <v>123</v>
      </c>
      <c r="G92" s="44">
        <f>K92+25</f>
        <v>112.5</v>
      </c>
      <c r="H92" s="44">
        <v>134</v>
      </c>
      <c r="I92" s="44">
        <f t="shared" si="16"/>
        <v>-21.5</v>
      </c>
      <c r="J92" t="s">
        <v>177</v>
      </c>
      <c r="K92" s="76">
        <f t="shared" si="12"/>
        <v>87.5</v>
      </c>
      <c r="L92" s="47">
        <v>7</v>
      </c>
      <c r="M92" s="40">
        <v>9</v>
      </c>
      <c r="N92" s="48">
        <v>8</v>
      </c>
      <c r="O92" s="47">
        <v>4</v>
      </c>
      <c r="P92" s="40">
        <v>10</v>
      </c>
      <c r="Q92" s="48">
        <v>7</v>
      </c>
      <c r="R92" s="47">
        <v>3</v>
      </c>
      <c r="S92" s="40">
        <v>8</v>
      </c>
      <c r="T92" s="48">
        <v>5</v>
      </c>
      <c r="U92" s="99" t="s">
        <v>123</v>
      </c>
      <c r="V92" s="86" t="s">
        <v>135</v>
      </c>
      <c r="W92" s="86" t="s">
        <v>135</v>
      </c>
      <c r="X92" s="86" t="s">
        <v>135</v>
      </c>
      <c r="Y92" s="86" t="s">
        <v>123</v>
      </c>
      <c r="Z92" s="62" t="s">
        <v>123</v>
      </c>
      <c r="AA92" s="62" t="s">
        <v>123</v>
      </c>
      <c r="AB92" s="62" t="s">
        <v>123</v>
      </c>
      <c r="AC92" s="72"/>
      <c r="AD92" s="68">
        <f t="shared" si="14"/>
        <v>72</v>
      </c>
      <c r="AE92" s="68">
        <f t="shared" si="13"/>
        <v>96</v>
      </c>
      <c r="AF92" s="68">
        <f t="shared" si="15"/>
        <v>117</v>
      </c>
      <c r="AG92" s="68"/>
      <c r="AH92" s="91"/>
      <c r="AI92" s="91"/>
      <c r="AJ92" s="27"/>
      <c r="AK92" s="30"/>
      <c r="AL92" s="26"/>
      <c r="AM92" s="18">
        <f>IFERROR(HLOOKUP(Z92,Barême!$C$25:$S$26,2,0),0)</f>
        <v>0</v>
      </c>
      <c r="AN92" s="26"/>
      <c r="AP92" s="20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</row>
    <row r="93" spans="1:78" ht="15" customHeight="1">
      <c r="A93" s="117">
        <v>42809</v>
      </c>
      <c r="B93" s="114">
        <v>42809</v>
      </c>
      <c r="C93" s="115" t="s">
        <v>236</v>
      </c>
      <c r="D93" s="131" t="s">
        <v>24</v>
      </c>
      <c r="E93" s="125" t="s">
        <v>128</v>
      </c>
      <c r="G93" s="44">
        <f>K93+25</f>
        <v>111</v>
      </c>
      <c r="H93" s="44">
        <v>102</v>
      </c>
      <c r="I93" s="44">
        <f t="shared" si="16"/>
        <v>9</v>
      </c>
      <c r="J93" t="s">
        <v>177</v>
      </c>
      <c r="K93" s="76">
        <f t="shared" si="12"/>
        <v>86</v>
      </c>
      <c r="L93" s="47">
        <v>7</v>
      </c>
      <c r="M93" s="40">
        <v>9</v>
      </c>
      <c r="N93" s="48">
        <v>3</v>
      </c>
      <c r="O93" s="47">
        <v>6</v>
      </c>
      <c r="P93" s="40">
        <v>8</v>
      </c>
      <c r="Q93" s="48">
        <v>1</v>
      </c>
      <c r="R93" s="47">
        <v>7</v>
      </c>
      <c r="S93" s="40">
        <v>13</v>
      </c>
      <c r="T93" s="48">
        <v>3</v>
      </c>
      <c r="U93" s="99" t="s">
        <v>128</v>
      </c>
      <c r="V93" s="87" t="s">
        <v>124</v>
      </c>
      <c r="W93" s="87" t="s">
        <v>124</v>
      </c>
      <c r="X93" s="87" t="s">
        <v>124</v>
      </c>
      <c r="Y93" s="87" t="s">
        <v>124</v>
      </c>
      <c r="Z93" s="60" t="s">
        <v>124</v>
      </c>
      <c r="AA93" s="60" t="s">
        <v>124</v>
      </c>
      <c r="AB93" s="60" t="s">
        <v>124</v>
      </c>
      <c r="AC93" s="72"/>
      <c r="AD93" s="68">
        <f t="shared" si="14"/>
        <v>99</v>
      </c>
      <c r="AE93" s="68">
        <f t="shared" si="13"/>
        <v>66</v>
      </c>
      <c r="AF93" s="68">
        <f t="shared" si="15"/>
        <v>87</v>
      </c>
      <c r="AG93" s="68"/>
      <c r="AH93" s="91"/>
      <c r="AI93" s="91"/>
      <c r="AJ93" s="27"/>
      <c r="AK93" s="30"/>
      <c r="AL93" s="26"/>
      <c r="AM93" s="18">
        <f>IFERROR(HLOOKUP(Z93,Barême!$C$25:$S$26,2,0),0)</f>
        <v>0</v>
      </c>
      <c r="AN93" s="26"/>
      <c r="AP93" s="2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3"/>
    </row>
    <row r="94" spans="1:78" s="3" customFormat="1" ht="15" customHeight="1">
      <c r="A94" s="110"/>
      <c r="B94" s="114"/>
      <c r="C94" s="115" t="s">
        <v>65</v>
      </c>
      <c r="D94" s="132" t="s">
        <v>35</v>
      </c>
      <c r="E94" s="125" t="s">
        <v>123</v>
      </c>
      <c r="F94"/>
      <c r="G94" s="44">
        <f>K94*1.7+25</f>
        <v>110</v>
      </c>
      <c r="H94" s="44">
        <v>132</v>
      </c>
      <c r="I94" s="44">
        <f t="shared" si="16"/>
        <v>-22</v>
      </c>
      <c r="J94" t="s">
        <v>177</v>
      </c>
      <c r="K94" s="94">
        <f t="shared" si="12"/>
        <v>50</v>
      </c>
      <c r="L94" s="47">
        <v>8</v>
      </c>
      <c r="M94" s="40">
        <v>6</v>
      </c>
      <c r="N94" s="48">
        <v>12</v>
      </c>
      <c r="O94" s="47">
        <v>4</v>
      </c>
      <c r="P94" s="40">
        <v>9</v>
      </c>
      <c r="Q94" s="48">
        <v>5</v>
      </c>
      <c r="R94" s="47"/>
      <c r="S94" s="40"/>
      <c r="T94" s="48"/>
      <c r="U94" s="101" t="s">
        <v>123</v>
      </c>
      <c r="V94" s="92" t="s">
        <v>135</v>
      </c>
      <c r="W94" s="92" t="s">
        <v>135</v>
      </c>
      <c r="X94" s="92" t="s">
        <v>135</v>
      </c>
      <c r="Y94" s="92" t="s">
        <v>123</v>
      </c>
      <c r="Z94" s="62" t="s">
        <v>123</v>
      </c>
      <c r="AA94" s="62" t="s">
        <v>123</v>
      </c>
      <c r="AB94" s="62" t="s">
        <v>122</v>
      </c>
      <c r="AC94" s="72"/>
      <c r="AD94" s="68">
        <f t="shared" si="14"/>
        <v>0</v>
      </c>
      <c r="AE94" s="68">
        <f t="shared" si="13"/>
        <v>81</v>
      </c>
      <c r="AF94" s="68">
        <f t="shared" si="15"/>
        <v>138</v>
      </c>
      <c r="AG94" s="68"/>
      <c r="AH94" s="91"/>
      <c r="AI94" s="91"/>
      <c r="AJ94" s="27"/>
      <c r="AK94" s="30"/>
      <c r="AL94" s="26"/>
      <c r="AM94" s="18">
        <f>IFERROR(HLOOKUP(Z94,Barême!$C$25:$S$26,2,0),0)</f>
        <v>0</v>
      </c>
      <c r="AN94" s="26"/>
      <c r="AO94" s="18"/>
      <c r="AP94" s="20"/>
      <c r="AQ94" s="20"/>
      <c r="AR94" s="20"/>
      <c r="AS94" s="20"/>
      <c r="AT94" s="20"/>
      <c r="AU94" s="20"/>
      <c r="AV94" s="20"/>
      <c r="AW94" s="20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"/>
    </row>
    <row r="95" spans="1:78" ht="15" customHeight="1">
      <c r="A95" s="110" t="s">
        <v>461</v>
      </c>
      <c r="B95" s="111" t="s">
        <v>461</v>
      </c>
      <c r="C95" s="115" t="s">
        <v>246</v>
      </c>
      <c r="D95" s="132" t="s">
        <v>24</v>
      </c>
      <c r="E95" s="125" t="s">
        <v>128</v>
      </c>
      <c r="G95" s="44">
        <f>K95</f>
        <v>106</v>
      </c>
      <c r="H95" s="44">
        <v>104</v>
      </c>
      <c r="I95" s="44">
        <f t="shared" si="16"/>
        <v>2</v>
      </c>
      <c r="K95" s="76">
        <f t="shared" si="12"/>
        <v>106</v>
      </c>
      <c r="L95" s="47">
        <v>7</v>
      </c>
      <c r="M95" s="40">
        <v>4</v>
      </c>
      <c r="N95" s="48">
        <v>9</v>
      </c>
      <c r="O95" s="47">
        <v>6</v>
      </c>
      <c r="P95" s="40">
        <v>4</v>
      </c>
      <c r="Q95" s="48">
        <v>9</v>
      </c>
      <c r="R95" s="47">
        <v>6</v>
      </c>
      <c r="S95" s="40">
        <v>6</v>
      </c>
      <c r="T95" s="48">
        <v>9</v>
      </c>
      <c r="U95" s="99" t="s">
        <v>128</v>
      </c>
      <c r="V95" s="86" t="s">
        <v>128</v>
      </c>
      <c r="W95" s="86" t="s">
        <v>128</v>
      </c>
      <c r="X95" s="86" t="s">
        <v>128</v>
      </c>
      <c r="Y95" s="86" t="s">
        <v>128</v>
      </c>
      <c r="Z95" s="62" t="s">
        <v>124</v>
      </c>
      <c r="AA95" s="62" t="s">
        <v>133</v>
      </c>
      <c r="AB95" s="62"/>
      <c r="AC95" s="72"/>
      <c r="AD95" s="68">
        <f t="shared" si="14"/>
        <v>108</v>
      </c>
      <c r="AE95" s="68">
        <f t="shared" si="13"/>
        <v>102</v>
      </c>
      <c r="AF95" s="68">
        <f t="shared" si="15"/>
        <v>108</v>
      </c>
      <c r="AG95" s="68"/>
      <c r="AH95" s="91"/>
      <c r="AI95" s="91"/>
      <c r="AJ95" s="27"/>
      <c r="AK95" s="30"/>
      <c r="AL95" s="26"/>
      <c r="AM95" s="18">
        <f>IFERROR(HLOOKUP(Z95,Barême!$C$25:$S$26,2,0),0)</f>
        <v>0</v>
      </c>
      <c r="AN95" s="26"/>
      <c r="AP95" s="20"/>
      <c r="AQ95" s="20"/>
      <c r="AR95" s="20"/>
      <c r="AS95" s="20"/>
      <c r="AT95" s="20"/>
      <c r="AU95" s="20"/>
      <c r="AV95" s="20"/>
      <c r="AW95" s="20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3"/>
    </row>
    <row r="96" spans="1:78" ht="15" customHeight="1">
      <c r="A96" s="110">
        <v>42886</v>
      </c>
      <c r="B96" s="111">
        <v>42890</v>
      </c>
      <c r="C96" s="116" t="s">
        <v>69</v>
      </c>
      <c r="D96" s="131" t="s">
        <v>70</v>
      </c>
      <c r="E96" s="125" t="s">
        <v>123</v>
      </c>
      <c r="F96">
        <v>1</v>
      </c>
      <c r="G96" s="44">
        <f>K96+25</f>
        <v>104.5</v>
      </c>
      <c r="H96" s="44">
        <v>93</v>
      </c>
      <c r="I96" s="44">
        <f t="shared" si="16"/>
        <v>11.5</v>
      </c>
      <c r="J96" t="s">
        <v>177</v>
      </c>
      <c r="K96" s="76">
        <f t="shared" si="12"/>
        <v>79.5</v>
      </c>
      <c r="L96" s="47">
        <v>3</v>
      </c>
      <c r="M96" s="40">
        <v>6</v>
      </c>
      <c r="N96" s="48">
        <v>2</v>
      </c>
      <c r="O96" s="47">
        <v>2</v>
      </c>
      <c r="P96" s="40">
        <v>10</v>
      </c>
      <c r="Q96" s="48">
        <v>4</v>
      </c>
      <c r="R96" s="47">
        <v>6</v>
      </c>
      <c r="S96" s="40">
        <v>7</v>
      </c>
      <c r="T96" s="48">
        <v>7</v>
      </c>
      <c r="U96" s="99" t="s">
        <v>122</v>
      </c>
      <c r="V96" s="87" t="s">
        <v>123</v>
      </c>
      <c r="W96" s="87" t="s">
        <v>123</v>
      </c>
      <c r="X96" s="87" t="s">
        <v>135</v>
      </c>
      <c r="Y96" s="87" t="s">
        <v>135</v>
      </c>
      <c r="Z96" s="60" t="s">
        <v>135</v>
      </c>
      <c r="AA96" s="60" t="s">
        <v>123</v>
      </c>
      <c r="AB96" s="60" t="s">
        <v>123</v>
      </c>
      <c r="AC96" s="72"/>
      <c r="AD96" s="68">
        <f>6*(R96+T93)+3*S96</f>
        <v>75</v>
      </c>
      <c r="AE96" s="68">
        <f t="shared" si="13"/>
        <v>66</v>
      </c>
      <c r="AF96" s="68">
        <f t="shared" si="15"/>
        <v>48</v>
      </c>
      <c r="AG96" s="68"/>
      <c r="AH96" s="91"/>
      <c r="AI96" s="91"/>
      <c r="AJ96" s="27"/>
      <c r="AK96" s="30"/>
      <c r="AL96" s="26"/>
      <c r="AM96" s="18">
        <f>IFERROR(HLOOKUP(Z96,Barême!$C$25:$S$26,2,0),0)</f>
        <v>0</v>
      </c>
      <c r="AN96" s="26"/>
      <c r="AP96" s="20"/>
      <c r="AQ96" s="20"/>
      <c r="AR96" s="20"/>
      <c r="AS96" s="20"/>
      <c r="AT96" s="20"/>
      <c r="AU96" s="20"/>
      <c r="AV96" s="20"/>
      <c r="AW96" s="20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3"/>
    </row>
    <row r="97" spans="1:78" ht="15" customHeight="1">
      <c r="A97" s="117">
        <v>42795</v>
      </c>
      <c r="B97" s="114">
        <v>42795</v>
      </c>
      <c r="C97" s="115" t="s">
        <v>28</v>
      </c>
      <c r="D97" s="131" t="s">
        <v>24</v>
      </c>
      <c r="E97" s="125" t="s">
        <v>128</v>
      </c>
      <c r="G97" s="44">
        <f>K97</f>
        <v>103.5</v>
      </c>
      <c r="H97" s="44">
        <v>105</v>
      </c>
      <c r="I97" s="44">
        <f t="shared" si="16"/>
        <v>-1.5</v>
      </c>
      <c r="K97" s="76">
        <f t="shared" si="12"/>
        <v>103.5</v>
      </c>
      <c r="L97" s="47">
        <v>6</v>
      </c>
      <c r="M97" s="40">
        <v>7</v>
      </c>
      <c r="N97" s="48">
        <v>4</v>
      </c>
      <c r="O97" s="47">
        <v>6</v>
      </c>
      <c r="P97" s="40">
        <v>12</v>
      </c>
      <c r="Q97" s="48">
        <v>9</v>
      </c>
      <c r="R97" s="47">
        <v>7</v>
      </c>
      <c r="S97" s="40">
        <v>10</v>
      </c>
      <c r="T97" s="48">
        <v>4</v>
      </c>
      <c r="U97" s="99" t="s">
        <v>128</v>
      </c>
      <c r="V97" s="87" t="s">
        <v>124</v>
      </c>
      <c r="W97" s="87" t="s">
        <v>124</v>
      </c>
      <c r="X97" s="87" t="s">
        <v>128</v>
      </c>
      <c r="Y97" s="87" t="s">
        <v>124</v>
      </c>
      <c r="Z97" s="60" t="s">
        <v>124</v>
      </c>
      <c r="AA97" s="60" t="s">
        <v>124</v>
      </c>
      <c r="AB97" s="60" t="s">
        <v>124</v>
      </c>
      <c r="AC97" s="72"/>
      <c r="AD97" s="68">
        <f t="shared" ref="AD97:AD134" si="17">6*(R97+T97)+3*S97</f>
        <v>96</v>
      </c>
      <c r="AE97" s="68">
        <f t="shared" si="13"/>
        <v>126</v>
      </c>
      <c r="AF97" s="68">
        <f t="shared" si="15"/>
        <v>81</v>
      </c>
      <c r="AG97" s="68"/>
      <c r="AH97" s="91"/>
      <c r="AI97" s="91"/>
      <c r="AJ97" s="27"/>
      <c r="AK97" s="30"/>
      <c r="AL97" s="26"/>
      <c r="AM97" s="18">
        <f>IFERROR(HLOOKUP(Z97,Barême!$C$25:$S$26,2,0),0)</f>
        <v>0</v>
      </c>
      <c r="AN97" s="26"/>
      <c r="AP97" s="20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</row>
    <row r="98" spans="1:78" ht="15" customHeight="1">
      <c r="A98" s="117">
        <v>42777</v>
      </c>
      <c r="B98" s="114">
        <v>42777</v>
      </c>
      <c r="C98" s="115" t="s">
        <v>29</v>
      </c>
      <c r="D98" s="132" t="s">
        <v>15</v>
      </c>
      <c r="E98" s="125" t="s">
        <v>128</v>
      </c>
      <c r="G98" s="44">
        <v>102</v>
      </c>
      <c r="H98" s="44">
        <v>100</v>
      </c>
      <c r="I98" s="44">
        <f t="shared" si="16"/>
        <v>2</v>
      </c>
      <c r="K98" s="76">
        <f t="shared" si="12"/>
        <v>102</v>
      </c>
      <c r="L98" s="47">
        <v>1</v>
      </c>
      <c r="M98" s="40">
        <v>4</v>
      </c>
      <c r="N98" s="48">
        <v>5</v>
      </c>
      <c r="O98" s="47">
        <v>7</v>
      </c>
      <c r="P98" s="40">
        <v>9</v>
      </c>
      <c r="Q98" s="48">
        <v>10</v>
      </c>
      <c r="R98" s="47">
        <v>4</v>
      </c>
      <c r="S98" s="40">
        <v>8</v>
      </c>
      <c r="T98" s="48">
        <v>9</v>
      </c>
      <c r="U98" s="99" t="s">
        <v>128</v>
      </c>
      <c r="V98" s="86" t="s">
        <v>124</v>
      </c>
      <c r="W98" s="86" t="s">
        <v>124</v>
      </c>
      <c r="X98" s="86" t="s">
        <v>122</v>
      </c>
      <c r="Y98" s="86" t="s">
        <v>122</v>
      </c>
      <c r="Z98" s="62" t="s">
        <v>122</v>
      </c>
      <c r="AA98" s="62" t="s">
        <v>123</v>
      </c>
      <c r="AB98" s="62" t="s">
        <v>122</v>
      </c>
      <c r="AC98" s="72"/>
      <c r="AD98" s="68">
        <f t="shared" si="17"/>
        <v>102</v>
      </c>
      <c r="AE98" s="68">
        <f t="shared" si="13"/>
        <v>129</v>
      </c>
      <c r="AF98" s="68">
        <f t="shared" si="15"/>
        <v>48</v>
      </c>
      <c r="AG98" s="68"/>
      <c r="AH98" s="91"/>
      <c r="AI98" s="91"/>
      <c r="AJ98" s="27"/>
      <c r="AK98" s="30"/>
      <c r="AL98" s="26"/>
      <c r="AM98" s="18">
        <f>IFERROR(HLOOKUP(Z98,Barême!$C$25:$S$26,2,0),0)</f>
        <v>0</v>
      </c>
      <c r="AN98" s="26"/>
      <c r="AP98" s="20"/>
      <c r="AQ98" s="20"/>
      <c r="AR98" s="20"/>
      <c r="AS98" s="20"/>
      <c r="AT98" s="20"/>
      <c r="AU98" s="20"/>
      <c r="AV98" s="20"/>
      <c r="AW98" s="20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</row>
    <row r="99" spans="1:78" s="3" customFormat="1" ht="15" customHeight="1">
      <c r="A99" s="111">
        <v>42962</v>
      </c>
      <c r="B99" s="111">
        <v>42965</v>
      </c>
      <c r="C99" s="116" t="s">
        <v>93</v>
      </c>
      <c r="D99" s="131" t="s">
        <v>12</v>
      </c>
      <c r="E99" s="125" t="s">
        <v>123</v>
      </c>
      <c r="F99">
        <v>1</v>
      </c>
      <c r="G99" s="44">
        <f>K99</f>
        <v>100</v>
      </c>
      <c r="H99" s="44">
        <v>99</v>
      </c>
      <c r="I99" s="44">
        <f t="shared" si="16"/>
        <v>1</v>
      </c>
      <c r="J99"/>
      <c r="K99" s="76">
        <f t="shared" si="12"/>
        <v>100</v>
      </c>
      <c r="L99" s="47">
        <v>3</v>
      </c>
      <c r="M99" s="40">
        <v>12</v>
      </c>
      <c r="N99" s="48">
        <v>11</v>
      </c>
      <c r="O99" s="47">
        <v>3</v>
      </c>
      <c r="P99" s="40">
        <v>11</v>
      </c>
      <c r="Q99" s="48">
        <v>6</v>
      </c>
      <c r="R99" s="47">
        <v>5</v>
      </c>
      <c r="S99" s="40">
        <v>14</v>
      </c>
      <c r="T99" s="48">
        <v>5</v>
      </c>
      <c r="U99" s="99" t="s">
        <v>122</v>
      </c>
      <c r="V99" s="60" t="s">
        <v>123</v>
      </c>
      <c r="W99" s="60" t="s">
        <v>123</v>
      </c>
      <c r="X99" s="60" t="s">
        <v>123</v>
      </c>
      <c r="Y99" s="60" t="s">
        <v>123</v>
      </c>
      <c r="Z99" s="60" t="s">
        <v>135</v>
      </c>
      <c r="AA99" s="60" t="s">
        <v>122</v>
      </c>
      <c r="AB99" s="60" t="s">
        <v>126</v>
      </c>
      <c r="AC99" s="72"/>
      <c r="AD99" s="68">
        <f t="shared" si="17"/>
        <v>102</v>
      </c>
      <c r="AE99" s="68">
        <f t="shared" si="13"/>
        <v>87</v>
      </c>
      <c r="AF99" s="68">
        <f t="shared" si="15"/>
        <v>120</v>
      </c>
      <c r="AG99" s="68"/>
      <c r="AH99" s="91"/>
      <c r="AI99" s="91"/>
      <c r="AJ99" s="27"/>
      <c r="AK99" s="30"/>
      <c r="AL99" s="26"/>
      <c r="AM99" s="18">
        <f>IFERROR(HLOOKUP(Z99,Barême!$C$25:$S$26,2,0),0)</f>
        <v>0</v>
      </c>
      <c r="AN99" s="26"/>
      <c r="AO99" s="18"/>
      <c r="AP99" s="20"/>
      <c r="AQ99" s="20"/>
      <c r="AR99" s="20"/>
      <c r="AS99" s="20"/>
      <c r="AT99" s="20"/>
      <c r="AU99" s="20"/>
      <c r="AV99" s="20"/>
      <c r="AW99" s="20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"/>
    </row>
    <row r="100" spans="1:78" ht="15" customHeight="1">
      <c r="A100" s="110">
        <v>42991</v>
      </c>
      <c r="B100" s="110">
        <v>42991</v>
      </c>
      <c r="C100" s="115" t="s">
        <v>102</v>
      </c>
      <c r="D100" s="132" t="s">
        <v>24</v>
      </c>
      <c r="E100" s="125" t="s">
        <v>128</v>
      </c>
      <c r="G100" s="44">
        <f>K100</f>
        <v>100</v>
      </c>
      <c r="H100" s="44">
        <v>112</v>
      </c>
      <c r="I100" s="44">
        <f t="shared" si="16"/>
        <v>-12</v>
      </c>
      <c r="K100" s="76">
        <f t="shared" si="12"/>
        <v>100</v>
      </c>
      <c r="L100" s="47">
        <v>7</v>
      </c>
      <c r="M100" s="40">
        <v>4</v>
      </c>
      <c r="N100" s="48">
        <v>9</v>
      </c>
      <c r="O100" s="47">
        <v>7</v>
      </c>
      <c r="P100" s="40">
        <v>4</v>
      </c>
      <c r="Q100" s="48">
        <v>8</v>
      </c>
      <c r="R100" s="47">
        <v>6</v>
      </c>
      <c r="S100" s="40">
        <v>6</v>
      </c>
      <c r="T100" s="48">
        <v>7</v>
      </c>
      <c r="U100" s="99" t="s">
        <v>128</v>
      </c>
      <c r="V100" s="86" t="s">
        <v>128</v>
      </c>
      <c r="W100" s="86" t="s">
        <v>128</v>
      </c>
      <c r="X100" s="86" t="s">
        <v>128</v>
      </c>
      <c r="Y100" s="86" t="s">
        <v>128</v>
      </c>
      <c r="Z100" s="62" t="s">
        <v>128</v>
      </c>
      <c r="AA100" s="62" t="s">
        <v>128</v>
      </c>
      <c r="AB100" s="62" t="s">
        <v>128</v>
      </c>
      <c r="AC100" s="72"/>
      <c r="AD100" s="68">
        <f t="shared" si="17"/>
        <v>96</v>
      </c>
      <c r="AE100" s="68">
        <f t="shared" si="13"/>
        <v>102</v>
      </c>
      <c r="AF100" s="68">
        <f t="shared" si="15"/>
        <v>108</v>
      </c>
      <c r="AG100" s="68"/>
      <c r="AH100" s="91"/>
      <c r="AI100" s="91"/>
      <c r="AJ100" s="27"/>
      <c r="AK100" s="30"/>
      <c r="AL100" s="26"/>
      <c r="AM100" s="18">
        <f>IFERROR(HLOOKUP(Z100,Barême!$C$25:$S$26,2,0),0)</f>
        <v>0</v>
      </c>
      <c r="AN100" s="26"/>
      <c r="AP100" s="20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3"/>
    </row>
    <row r="101" spans="1:78" ht="15" customHeight="1">
      <c r="A101" s="110" t="s">
        <v>461</v>
      </c>
      <c r="B101" s="110" t="s">
        <v>461</v>
      </c>
      <c r="C101" s="115" t="s">
        <v>111</v>
      </c>
      <c r="D101" s="132" t="s">
        <v>35</v>
      </c>
      <c r="E101" s="125" t="s">
        <v>124</v>
      </c>
      <c r="G101" s="44">
        <f>K101+25</f>
        <v>97.5</v>
      </c>
      <c r="H101" s="44">
        <v>89</v>
      </c>
      <c r="I101" s="44">
        <f t="shared" si="16"/>
        <v>8.5</v>
      </c>
      <c r="J101" t="s">
        <v>177</v>
      </c>
      <c r="K101" s="76">
        <f t="shared" si="12"/>
        <v>72.5</v>
      </c>
      <c r="L101" s="47">
        <v>2</v>
      </c>
      <c r="M101" s="40">
        <v>4</v>
      </c>
      <c r="N101" s="48">
        <v>4</v>
      </c>
      <c r="O101" s="47">
        <v>4</v>
      </c>
      <c r="P101" s="40">
        <v>6</v>
      </c>
      <c r="Q101" s="48">
        <v>5</v>
      </c>
      <c r="R101" s="47">
        <v>4</v>
      </c>
      <c r="S101" s="40">
        <v>9</v>
      </c>
      <c r="T101" s="48">
        <v>5</v>
      </c>
      <c r="U101" s="99" t="s">
        <v>124</v>
      </c>
      <c r="V101" s="86" t="s">
        <v>124</v>
      </c>
      <c r="W101" s="86" t="s">
        <v>124</v>
      </c>
      <c r="X101" s="86" t="s">
        <v>133</v>
      </c>
      <c r="Y101" s="86" t="s">
        <v>133</v>
      </c>
      <c r="Z101" s="62" t="s">
        <v>124</v>
      </c>
      <c r="AA101" s="62" t="s">
        <v>124</v>
      </c>
      <c r="AB101" s="62" t="s">
        <v>133</v>
      </c>
      <c r="AC101" s="72"/>
      <c r="AD101" s="68">
        <f t="shared" si="17"/>
        <v>81</v>
      </c>
      <c r="AE101" s="68">
        <f t="shared" si="13"/>
        <v>72</v>
      </c>
      <c r="AF101" s="68">
        <f t="shared" si="15"/>
        <v>48</v>
      </c>
      <c r="AG101" s="68"/>
      <c r="AH101" s="91"/>
      <c r="AI101" s="91"/>
      <c r="AJ101" s="27"/>
      <c r="AK101" s="30"/>
      <c r="AL101" s="26"/>
      <c r="AM101" s="18">
        <f>IFERROR(HLOOKUP(Z101,Barême!$C$25:$S$26,2,0),0)</f>
        <v>0</v>
      </c>
      <c r="AN101" s="26"/>
      <c r="AP101" s="20"/>
      <c r="AQ101" s="20"/>
      <c r="AR101" s="20"/>
      <c r="AS101" s="20"/>
      <c r="AT101" s="20"/>
      <c r="AU101" s="20"/>
      <c r="AV101" s="20"/>
      <c r="AW101" s="20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3"/>
    </row>
    <row r="102" spans="1:78" ht="15" customHeight="1">
      <c r="A102" s="110">
        <v>42864</v>
      </c>
      <c r="B102" s="114">
        <v>42869</v>
      </c>
      <c r="C102" s="115" t="s">
        <v>59</v>
      </c>
      <c r="D102" s="132" t="s">
        <v>12</v>
      </c>
      <c r="E102" s="125" t="s">
        <v>122</v>
      </c>
      <c r="G102" s="44">
        <f>K102+25</f>
        <v>96.5</v>
      </c>
      <c r="H102" s="44">
        <v>96</v>
      </c>
      <c r="I102" s="44">
        <f t="shared" si="16"/>
        <v>0.5</v>
      </c>
      <c r="J102" t="s">
        <v>177</v>
      </c>
      <c r="K102" s="76">
        <f t="shared" si="12"/>
        <v>71.5</v>
      </c>
      <c r="L102" s="47">
        <v>5</v>
      </c>
      <c r="M102" s="40">
        <v>7</v>
      </c>
      <c r="N102" s="48">
        <v>6</v>
      </c>
      <c r="O102" s="47">
        <v>2</v>
      </c>
      <c r="P102" s="40">
        <v>10</v>
      </c>
      <c r="Q102" s="48">
        <v>2</v>
      </c>
      <c r="R102" s="47">
        <v>3</v>
      </c>
      <c r="S102" s="40">
        <v>10</v>
      </c>
      <c r="T102" s="48">
        <v>5</v>
      </c>
      <c r="U102" s="99" t="s">
        <v>122</v>
      </c>
      <c r="V102" s="88" t="s">
        <v>123</v>
      </c>
      <c r="W102" s="88" t="s">
        <v>123</v>
      </c>
      <c r="X102" s="88" t="s">
        <v>123</v>
      </c>
      <c r="Y102" s="88" t="s">
        <v>123</v>
      </c>
      <c r="Z102" s="62" t="s">
        <v>135</v>
      </c>
      <c r="AA102" s="62" t="s">
        <v>135</v>
      </c>
      <c r="AB102" s="62" t="s">
        <v>125</v>
      </c>
      <c r="AC102" s="72"/>
      <c r="AD102" s="68">
        <f t="shared" si="17"/>
        <v>78</v>
      </c>
      <c r="AE102" s="68">
        <f t="shared" si="13"/>
        <v>54</v>
      </c>
      <c r="AF102" s="68">
        <f t="shared" si="15"/>
        <v>87</v>
      </c>
      <c r="AG102" s="68"/>
      <c r="AH102" s="91"/>
      <c r="AI102" s="91"/>
      <c r="AJ102" s="27"/>
      <c r="AK102" s="30"/>
      <c r="AL102" s="26"/>
      <c r="AM102" s="18">
        <f>IFERROR(HLOOKUP(Z102,Barême!$C$25:$S$26,2,0),0)</f>
        <v>0</v>
      </c>
      <c r="AN102" s="26"/>
      <c r="AP102" s="20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3"/>
    </row>
    <row r="103" spans="1:78" ht="15" customHeight="1">
      <c r="A103" s="110">
        <v>42872</v>
      </c>
      <c r="B103" s="111">
        <v>42876</v>
      </c>
      <c r="C103" s="116" t="s">
        <v>425</v>
      </c>
      <c r="D103" s="131" t="s">
        <v>200</v>
      </c>
      <c r="E103" s="125" t="s">
        <v>122</v>
      </c>
      <c r="F103">
        <v>-1</v>
      </c>
      <c r="G103" s="44">
        <f>K103+25</f>
        <v>96.5</v>
      </c>
      <c r="H103" s="44">
        <v>107</v>
      </c>
      <c r="I103" s="44">
        <f t="shared" si="16"/>
        <v>-10.5</v>
      </c>
      <c r="J103" t="s">
        <v>177</v>
      </c>
      <c r="K103" s="76">
        <f t="shared" si="12"/>
        <v>71.5</v>
      </c>
      <c r="L103" s="47">
        <v>3</v>
      </c>
      <c r="M103" s="40">
        <v>8</v>
      </c>
      <c r="N103" s="48">
        <v>5</v>
      </c>
      <c r="O103" s="47">
        <v>6</v>
      </c>
      <c r="P103" s="40">
        <v>8</v>
      </c>
      <c r="Q103" s="48">
        <v>4</v>
      </c>
      <c r="R103" s="47">
        <v>3</v>
      </c>
      <c r="S103" s="40">
        <v>11</v>
      </c>
      <c r="T103" s="48">
        <v>2</v>
      </c>
      <c r="U103" s="99" t="s">
        <v>123</v>
      </c>
      <c r="V103" s="87" t="s">
        <v>123</v>
      </c>
      <c r="W103" s="87" t="s">
        <v>123</v>
      </c>
      <c r="X103" s="87" t="s">
        <v>122</v>
      </c>
      <c r="Y103" s="87" t="s">
        <v>127</v>
      </c>
      <c r="Z103" s="60"/>
      <c r="AA103" s="60"/>
      <c r="AB103" s="60"/>
      <c r="AC103" s="72"/>
      <c r="AD103" s="68">
        <f t="shared" si="17"/>
        <v>63</v>
      </c>
      <c r="AE103" s="68">
        <f t="shared" si="13"/>
        <v>84</v>
      </c>
      <c r="AF103" s="68">
        <f t="shared" si="15"/>
        <v>72</v>
      </c>
      <c r="AG103" s="68"/>
      <c r="AH103" s="91"/>
      <c r="AI103" s="91"/>
      <c r="AJ103" s="27"/>
      <c r="AK103" s="30"/>
      <c r="AL103" s="26"/>
      <c r="AN103" s="26"/>
      <c r="AP103" s="20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</row>
    <row r="104" spans="1:78" ht="15" customHeight="1">
      <c r="A104" s="117">
        <v>42784</v>
      </c>
      <c r="B104" s="114">
        <v>42785</v>
      </c>
      <c r="C104" s="115" t="s">
        <v>234</v>
      </c>
      <c r="D104" s="131" t="s">
        <v>12</v>
      </c>
      <c r="E104" s="125" t="s">
        <v>122</v>
      </c>
      <c r="F104">
        <v>-1</v>
      </c>
      <c r="G104" s="44">
        <v>95</v>
      </c>
      <c r="H104" s="44">
        <v>110</v>
      </c>
      <c r="I104" s="44">
        <f t="shared" si="16"/>
        <v>-15</v>
      </c>
      <c r="K104" s="76">
        <f t="shared" si="12"/>
        <v>94.5</v>
      </c>
      <c r="L104" s="47">
        <v>7</v>
      </c>
      <c r="M104" s="40">
        <v>5</v>
      </c>
      <c r="N104" s="48">
        <v>9</v>
      </c>
      <c r="O104" s="47">
        <v>5</v>
      </c>
      <c r="P104" s="40">
        <v>7</v>
      </c>
      <c r="Q104" s="48">
        <v>7</v>
      </c>
      <c r="R104" s="47">
        <v>8</v>
      </c>
      <c r="S104" s="40">
        <v>6</v>
      </c>
      <c r="T104" s="48">
        <v>4</v>
      </c>
      <c r="U104" s="99" t="s">
        <v>123</v>
      </c>
      <c r="V104" s="86" t="s">
        <v>123</v>
      </c>
      <c r="W104" s="86" t="s">
        <v>135</v>
      </c>
      <c r="X104" s="86" t="s">
        <v>135</v>
      </c>
      <c r="Y104" s="86" t="s">
        <v>123</v>
      </c>
      <c r="Z104" s="62" t="s">
        <v>135</v>
      </c>
      <c r="AA104" s="60" t="s">
        <v>123</v>
      </c>
      <c r="AB104" s="60" t="s">
        <v>135</v>
      </c>
      <c r="AC104" s="71"/>
      <c r="AD104" s="68">
        <f t="shared" si="17"/>
        <v>90</v>
      </c>
      <c r="AE104" s="68">
        <f t="shared" si="13"/>
        <v>93</v>
      </c>
      <c r="AF104" s="68">
        <f t="shared" si="15"/>
        <v>111</v>
      </c>
      <c r="AG104" s="68"/>
      <c r="AH104" s="91"/>
      <c r="AI104" s="91"/>
      <c r="AJ104" s="30"/>
      <c r="AK104" s="26"/>
      <c r="AM104" s="26"/>
      <c r="AO104" s="20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3"/>
    </row>
    <row r="105" spans="1:78" ht="15" customHeight="1">
      <c r="A105" s="110">
        <v>42900</v>
      </c>
      <c r="B105" s="111">
        <v>42904</v>
      </c>
      <c r="C105" s="115" t="s">
        <v>201</v>
      </c>
      <c r="D105" s="132" t="s">
        <v>34</v>
      </c>
      <c r="E105" s="125" t="s">
        <v>122</v>
      </c>
      <c r="G105" s="44">
        <f>K105</f>
        <v>93.5</v>
      </c>
      <c r="H105" s="44">
        <v>90</v>
      </c>
      <c r="I105" s="44">
        <f t="shared" si="16"/>
        <v>3.5</v>
      </c>
      <c r="K105" s="76">
        <f t="shared" si="12"/>
        <v>93.5</v>
      </c>
      <c r="L105" s="47">
        <v>6</v>
      </c>
      <c r="M105" s="40">
        <v>3</v>
      </c>
      <c r="N105" s="48">
        <v>8</v>
      </c>
      <c r="O105" s="47">
        <v>5</v>
      </c>
      <c r="P105" s="40">
        <v>7</v>
      </c>
      <c r="Q105" s="48">
        <v>5</v>
      </c>
      <c r="R105" s="47">
        <v>7</v>
      </c>
      <c r="S105" s="40">
        <v>6</v>
      </c>
      <c r="T105" s="48">
        <v>7</v>
      </c>
      <c r="U105" s="99" t="s">
        <v>122</v>
      </c>
      <c r="V105" s="86" t="s">
        <v>123</v>
      </c>
      <c r="W105" s="86" t="s">
        <v>123</v>
      </c>
      <c r="X105" s="86" t="s">
        <v>123</v>
      </c>
      <c r="Y105" s="86" t="s">
        <v>122</v>
      </c>
      <c r="Z105" s="62" t="s">
        <v>123</v>
      </c>
      <c r="AA105" s="62" t="s">
        <v>123</v>
      </c>
      <c r="AB105" s="62" t="s">
        <v>122</v>
      </c>
      <c r="AC105" s="72"/>
      <c r="AD105" s="68">
        <f t="shared" si="17"/>
        <v>102</v>
      </c>
      <c r="AE105" s="68">
        <f t="shared" si="13"/>
        <v>81</v>
      </c>
      <c r="AF105" s="68">
        <f t="shared" si="15"/>
        <v>93</v>
      </c>
      <c r="AG105" s="68"/>
      <c r="AH105" s="91"/>
      <c r="AI105" s="91"/>
      <c r="AJ105" s="27"/>
      <c r="AK105" s="30"/>
      <c r="AL105" s="26"/>
      <c r="AM105" s="18">
        <f>IFERROR(HLOOKUP(Z105,Barême!$C$25:$S$26,2,0),0)</f>
        <v>0</v>
      </c>
      <c r="AN105" s="26"/>
      <c r="AP105" s="20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</row>
    <row r="106" spans="1:78" ht="15" customHeight="1">
      <c r="A106" s="117">
        <v>42799</v>
      </c>
      <c r="B106" s="114">
        <v>42799</v>
      </c>
      <c r="C106" s="115" t="s">
        <v>445</v>
      </c>
      <c r="D106" s="131" t="s">
        <v>24</v>
      </c>
      <c r="E106" s="125" t="s">
        <v>124</v>
      </c>
      <c r="F106">
        <v>-1</v>
      </c>
      <c r="G106" s="44">
        <v>93</v>
      </c>
      <c r="H106" s="44">
        <v>106</v>
      </c>
      <c r="I106" s="44">
        <f t="shared" si="16"/>
        <v>-13</v>
      </c>
      <c r="K106" s="76">
        <f t="shared" si="12"/>
        <v>92.5</v>
      </c>
      <c r="L106" s="47">
        <v>8</v>
      </c>
      <c r="M106" s="40">
        <v>7</v>
      </c>
      <c r="N106" s="48">
        <v>3</v>
      </c>
      <c r="O106" s="47">
        <v>8</v>
      </c>
      <c r="P106" s="40">
        <v>11</v>
      </c>
      <c r="Q106" s="48">
        <v>6</v>
      </c>
      <c r="R106" s="47">
        <v>8</v>
      </c>
      <c r="S106" s="40">
        <v>8</v>
      </c>
      <c r="T106" s="48">
        <v>1</v>
      </c>
      <c r="U106" s="99" t="s">
        <v>123</v>
      </c>
      <c r="V106" s="87" t="s">
        <v>123</v>
      </c>
      <c r="W106" s="87" t="s">
        <v>123</v>
      </c>
      <c r="X106" s="87" t="s">
        <v>122</v>
      </c>
      <c r="Y106" s="87" t="s">
        <v>122</v>
      </c>
      <c r="Z106" s="60" t="s">
        <v>122</v>
      </c>
      <c r="AA106" s="60" t="s">
        <v>122</v>
      </c>
      <c r="AB106" s="60" t="s">
        <v>122</v>
      </c>
      <c r="AC106" s="72"/>
      <c r="AD106" s="68">
        <f t="shared" si="17"/>
        <v>78</v>
      </c>
      <c r="AE106" s="68">
        <f t="shared" si="13"/>
        <v>117</v>
      </c>
      <c r="AF106" s="68">
        <f t="shared" si="15"/>
        <v>87</v>
      </c>
      <c r="AG106" s="68"/>
      <c r="AH106" s="91"/>
      <c r="AI106" s="91"/>
      <c r="AJ106" s="27"/>
      <c r="AK106" s="30"/>
      <c r="AL106" s="26"/>
      <c r="AM106" s="18">
        <f>IFERROR(HLOOKUP(Z106,Barême!$C$25:$S$26,2,0),0)</f>
        <v>0</v>
      </c>
      <c r="AN106" s="26"/>
      <c r="AP106" s="20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</row>
    <row r="107" spans="1:78">
      <c r="A107" s="111">
        <v>42829</v>
      </c>
      <c r="B107" s="111">
        <v>42832</v>
      </c>
      <c r="C107" s="116" t="s">
        <v>46</v>
      </c>
      <c r="D107" s="131" t="s">
        <v>12</v>
      </c>
      <c r="E107" s="125" t="s">
        <v>122</v>
      </c>
      <c r="F107">
        <v>-1</v>
      </c>
      <c r="G107" s="44">
        <f>K107</f>
        <v>92.5</v>
      </c>
      <c r="H107" s="44">
        <v>108</v>
      </c>
      <c r="I107" s="44">
        <f t="shared" si="16"/>
        <v>-15.5</v>
      </c>
      <c r="K107" s="76">
        <f t="shared" si="12"/>
        <v>92.5</v>
      </c>
      <c r="L107" s="47">
        <v>9</v>
      </c>
      <c r="M107" s="40">
        <v>8</v>
      </c>
      <c r="N107" s="48">
        <v>5</v>
      </c>
      <c r="O107" s="47">
        <v>6</v>
      </c>
      <c r="P107" s="40">
        <v>10</v>
      </c>
      <c r="Q107" s="48">
        <v>6</v>
      </c>
      <c r="R107" s="47">
        <v>5</v>
      </c>
      <c r="S107" s="40">
        <v>11</v>
      </c>
      <c r="T107" s="48">
        <v>3</v>
      </c>
      <c r="U107" s="99" t="s">
        <v>123</v>
      </c>
      <c r="V107" s="87" t="s">
        <v>123</v>
      </c>
      <c r="W107" s="87" t="s">
        <v>123</v>
      </c>
      <c r="X107" s="87" t="s">
        <v>123</v>
      </c>
      <c r="Y107" s="87" t="s">
        <v>122</v>
      </c>
      <c r="Z107" s="60" t="s">
        <v>122</v>
      </c>
      <c r="AA107" s="60" t="s">
        <v>122</v>
      </c>
      <c r="AB107" s="60" t="s">
        <v>122</v>
      </c>
      <c r="AC107" s="72"/>
      <c r="AD107" s="68">
        <f t="shared" si="17"/>
        <v>81</v>
      </c>
      <c r="AE107" s="68">
        <f t="shared" si="13"/>
        <v>102</v>
      </c>
      <c r="AF107" s="68">
        <f t="shared" si="15"/>
        <v>108</v>
      </c>
      <c r="AG107" s="68"/>
      <c r="AH107" s="91"/>
      <c r="AI107" s="91"/>
      <c r="AJ107" s="27"/>
      <c r="AK107" s="30"/>
      <c r="AL107" s="26"/>
      <c r="AM107" s="18">
        <f>IFERROR(HLOOKUP(Z107,Barême!$C$25:$S$26,2,0),0)</f>
        <v>0</v>
      </c>
      <c r="AN107" s="26"/>
      <c r="AP107" s="20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3"/>
    </row>
    <row r="108" spans="1:78" ht="15" customHeight="1">
      <c r="A108" s="114">
        <v>42778</v>
      </c>
      <c r="B108" s="114">
        <v>42778</v>
      </c>
      <c r="C108" s="115" t="s">
        <v>22</v>
      </c>
      <c r="D108" s="132" t="s">
        <v>14</v>
      </c>
      <c r="E108" s="125" t="s">
        <v>124</v>
      </c>
      <c r="G108" s="44">
        <v>92</v>
      </c>
      <c r="H108" s="44">
        <v>98</v>
      </c>
      <c r="I108" s="44">
        <f t="shared" si="16"/>
        <v>-6</v>
      </c>
      <c r="J108" t="s">
        <v>177</v>
      </c>
      <c r="K108" s="44">
        <f t="shared" si="12"/>
        <v>66.5</v>
      </c>
      <c r="L108" s="47">
        <v>3</v>
      </c>
      <c r="M108" s="40">
        <v>7</v>
      </c>
      <c r="N108" s="48">
        <v>3</v>
      </c>
      <c r="O108" s="47">
        <v>5</v>
      </c>
      <c r="P108" s="40">
        <v>9</v>
      </c>
      <c r="Q108" s="48">
        <v>4</v>
      </c>
      <c r="R108" s="47">
        <v>3</v>
      </c>
      <c r="S108" s="40">
        <v>8</v>
      </c>
      <c r="T108" s="48">
        <v>3</v>
      </c>
      <c r="U108" s="99" t="s">
        <v>124</v>
      </c>
      <c r="V108" s="86" t="s">
        <v>124</v>
      </c>
      <c r="W108" s="86" t="s">
        <v>124</v>
      </c>
      <c r="X108" s="86" t="s">
        <v>128</v>
      </c>
      <c r="Y108" s="86" t="s">
        <v>128</v>
      </c>
      <c r="Z108" s="62" t="s">
        <v>128</v>
      </c>
      <c r="AA108" s="62" t="s">
        <v>129</v>
      </c>
      <c r="AB108" s="62" t="s">
        <v>129</v>
      </c>
      <c r="AC108" s="72"/>
      <c r="AD108" s="68">
        <f t="shared" si="17"/>
        <v>60</v>
      </c>
      <c r="AE108" s="68">
        <f t="shared" si="13"/>
        <v>81</v>
      </c>
      <c r="AF108" s="68">
        <f t="shared" si="15"/>
        <v>57</v>
      </c>
      <c r="AG108" s="68"/>
      <c r="AH108" s="91"/>
      <c r="AI108" s="91"/>
      <c r="AJ108" s="27"/>
      <c r="AK108" s="30"/>
      <c r="AL108" s="26"/>
      <c r="AM108" s="18">
        <f>IFERROR(HLOOKUP(Z108,Barême!$C$25:$S$26,2,0),0)</f>
        <v>0</v>
      </c>
      <c r="AN108" s="26"/>
      <c r="AP108" s="20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3"/>
    </row>
    <row r="109" spans="1:78" s="3" customFormat="1" ht="15" customHeight="1">
      <c r="A109" s="111">
        <v>42853</v>
      </c>
      <c r="B109" s="111">
        <v>42855</v>
      </c>
      <c r="C109" s="115" t="s">
        <v>418</v>
      </c>
      <c r="D109" s="131" t="s">
        <v>99</v>
      </c>
      <c r="E109" s="125" t="s">
        <v>122</v>
      </c>
      <c r="F109"/>
      <c r="G109" s="44">
        <f>K109*1.15</f>
        <v>91.424999999999997</v>
      </c>
      <c r="H109" s="44">
        <v>74.25</v>
      </c>
      <c r="I109" s="44">
        <f t="shared" si="16"/>
        <v>17.174999999999997</v>
      </c>
      <c r="J109"/>
      <c r="K109" s="94">
        <f t="shared" si="12"/>
        <v>79.5</v>
      </c>
      <c r="L109" s="47"/>
      <c r="M109" s="40"/>
      <c r="N109" s="48"/>
      <c r="O109" s="47">
        <v>4</v>
      </c>
      <c r="P109" s="40">
        <v>7</v>
      </c>
      <c r="Q109" s="48">
        <v>9</v>
      </c>
      <c r="R109" s="47">
        <v>7</v>
      </c>
      <c r="S109" s="40">
        <v>5</v>
      </c>
      <c r="T109" s="48">
        <v>6</v>
      </c>
      <c r="U109" s="99" t="s">
        <v>122</v>
      </c>
      <c r="V109" s="87" t="s">
        <v>126</v>
      </c>
      <c r="W109" s="87"/>
      <c r="X109" s="87"/>
      <c r="Y109" s="87"/>
      <c r="Z109" s="60"/>
      <c r="AA109" s="60"/>
      <c r="AB109" s="60"/>
      <c r="AC109" s="72"/>
      <c r="AD109" s="68">
        <f t="shared" si="17"/>
        <v>93</v>
      </c>
      <c r="AE109" s="68"/>
      <c r="AF109" s="68"/>
      <c r="AG109" s="68"/>
      <c r="AH109" s="91"/>
      <c r="AI109" s="91"/>
      <c r="AJ109" s="27"/>
      <c r="AK109" s="30"/>
      <c r="AL109" s="26"/>
      <c r="AM109" s="18"/>
      <c r="AN109" s="26"/>
      <c r="AO109" s="18"/>
      <c r="AP109" s="20"/>
      <c r="AQ109" s="20"/>
      <c r="AR109" s="20"/>
      <c r="AS109" s="20"/>
      <c r="AT109" s="20"/>
      <c r="AU109" s="20"/>
      <c r="AV109" s="20"/>
      <c r="AW109" s="20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</row>
    <row r="110" spans="1:78" s="3" customFormat="1" ht="15" customHeight="1">
      <c r="A110" s="111">
        <v>42838</v>
      </c>
      <c r="B110" s="111">
        <v>42838</v>
      </c>
      <c r="C110" s="115" t="s">
        <v>50</v>
      </c>
      <c r="D110" s="132" t="s">
        <v>12</v>
      </c>
      <c r="E110" s="125" t="s">
        <v>124</v>
      </c>
      <c r="F110">
        <v>-1</v>
      </c>
      <c r="G110" s="44">
        <f>K110+25</f>
        <v>91</v>
      </c>
      <c r="H110" s="44">
        <v>108</v>
      </c>
      <c r="I110" s="44">
        <f t="shared" si="16"/>
        <v>-17</v>
      </c>
      <c r="J110" t="s">
        <v>177</v>
      </c>
      <c r="K110" s="76">
        <f t="shared" si="12"/>
        <v>66</v>
      </c>
      <c r="L110" s="47">
        <v>5</v>
      </c>
      <c r="M110" s="40">
        <v>10</v>
      </c>
      <c r="N110" s="48">
        <v>3</v>
      </c>
      <c r="O110" s="47">
        <v>3</v>
      </c>
      <c r="P110" s="40">
        <v>10</v>
      </c>
      <c r="Q110" s="48">
        <v>5</v>
      </c>
      <c r="R110" s="47">
        <v>2</v>
      </c>
      <c r="S110" s="40">
        <v>14</v>
      </c>
      <c r="T110" s="48">
        <v>0</v>
      </c>
      <c r="U110" s="99" t="s">
        <v>128</v>
      </c>
      <c r="V110" s="86" t="s">
        <v>124</v>
      </c>
      <c r="W110" s="86" t="s">
        <v>128</v>
      </c>
      <c r="X110" s="86" t="s">
        <v>124</v>
      </c>
      <c r="Y110" s="86" t="s">
        <v>124</v>
      </c>
      <c r="Z110" s="62" t="s">
        <v>124</v>
      </c>
      <c r="AA110" s="62" t="s">
        <v>124</v>
      </c>
      <c r="AB110" s="62" t="s">
        <v>124</v>
      </c>
      <c r="AC110" s="72"/>
      <c r="AD110" s="68">
        <f t="shared" si="17"/>
        <v>54</v>
      </c>
      <c r="AE110" s="68">
        <f t="shared" ref="AE110:AE140" si="18">6*(O110+Q110)+3*P110</f>
        <v>78</v>
      </c>
      <c r="AF110" s="68">
        <f t="shared" ref="AF110:AF140" si="19">6*(L110+N110)+3*M110</f>
        <v>78</v>
      </c>
      <c r="AG110" s="68"/>
      <c r="AH110" s="91"/>
      <c r="AI110" s="91"/>
      <c r="AJ110" s="27"/>
      <c r="AK110" s="30"/>
      <c r="AL110" s="26"/>
      <c r="AM110" s="18">
        <f>IFERROR(HLOOKUP(Z110,Barême!$C$25:$S$26,2,0),0)</f>
        <v>0</v>
      </c>
      <c r="AN110" s="26"/>
      <c r="AO110" s="18"/>
      <c r="AP110" s="20"/>
      <c r="AQ110" s="18"/>
      <c r="AR110" s="18"/>
      <c r="AS110" s="18"/>
      <c r="AT110" s="18"/>
      <c r="AU110" s="18"/>
      <c r="AV110" s="18"/>
      <c r="AW110" s="18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"/>
    </row>
    <row r="111" spans="1:78" ht="15" customHeight="1">
      <c r="A111" s="111">
        <v>42991</v>
      </c>
      <c r="B111" s="111">
        <v>42991</v>
      </c>
      <c r="C111" s="115" t="s">
        <v>203</v>
      </c>
      <c r="D111" s="132" t="s">
        <v>14</v>
      </c>
      <c r="E111" s="125" t="s">
        <v>124</v>
      </c>
      <c r="G111" s="44">
        <f>K111</f>
        <v>91</v>
      </c>
      <c r="H111" s="44">
        <v>92</v>
      </c>
      <c r="I111" s="44">
        <f t="shared" si="16"/>
        <v>-1</v>
      </c>
      <c r="K111" s="76">
        <f t="shared" si="12"/>
        <v>91</v>
      </c>
      <c r="L111" s="47">
        <v>3</v>
      </c>
      <c r="M111" s="40">
        <v>13</v>
      </c>
      <c r="N111" s="48">
        <v>9</v>
      </c>
      <c r="O111" s="47">
        <v>2</v>
      </c>
      <c r="P111" s="40">
        <v>13</v>
      </c>
      <c r="Q111" s="48">
        <v>6</v>
      </c>
      <c r="R111" s="47">
        <v>2</v>
      </c>
      <c r="S111" s="40">
        <v>9</v>
      </c>
      <c r="T111" s="48">
        <v>8</v>
      </c>
      <c r="U111" s="99" t="s">
        <v>124</v>
      </c>
      <c r="V111" s="86" t="s">
        <v>124</v>
      </c>
      <c r="W111" s="86" t="s">
        <v>124</v>
      </c>
      <c r="X111" s="86" t="s">
        <v>128</v>
      </c>
      <c r="Y111" s="86" t="s">
        <v>128</v>
      </c>
      <c r="Z111" s="62" t="s">
        <v>128</v>
      </c>
      <c r="AA111" s="62" t="s">
        <v>124</v>
      </c>
      <c r="AB111" s="62" t="s">
        <v>128</v>
      </c>
      <c r="AC111" s="72"/>
      <c r="AD111" s="68">
        <f t="shared" si="17"/>
        <v>87</v>
      </c>
      <c r="AE111" s="68">
        <f t="shared" si="18"/>
        <v>87</v>
      </c>
      <c r="AF111" s="68">
        <f t="shared" si="19"/>
        <v>111</v>
      </c>
      <c r="AG111" s="68"/>
      <c r="AH111" s="91"/>
      <c r="AI111" s="91"/>
      <c r="AJ111" s="27"/>
      <c r="AK111" s="30"/>
      <c r="AL111" s="26"/>
      <c r="AM111" s="18">
        <f>IFERROR(HLOOKUP(Z111,Barême!$C$25:$S$26,2,0),0)</f>
        <v>0</v>
      </c>
      <c r="AN111" s="26"/>
      <c r="AP111" s="20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</row>
    <row r="112" spans="1:78" s="3" customFormat="1" ht="15" customHeight="1">
      <c r="A112" s="111">
        <v>42907</v>
      </c>
      <c r="B112" s="111">
        <v>42907</v>
      </c>
      <c r="C112" s="121" t="s">
        <v>75</v>
      </c>
      <c r="D112" s="131" t="s">
        <v>24</v>
      </c>
      <c r="E112" s="125" t="s">
        <v>124</v>
      </c>
      <c r="F112"/>
      <c r="G112" s="44">
        <f>K112</f>
        <v>89</v>
      </c>
      <c r="H112" s="44">
        <v>95</v>
      </c>
      <c r="I112" s="44">
        <f t="shared" si="16"/>
        <v>-6</v>
      </c>
      <c r="J112"/>
      <c r="K112" s="76">
        <f t="shared" si="12"/>
        <v>89</v>
      </c>
      <c r="L112" s="47">
        <v>5</v>
      </c>
      <c r="M112" s="40">
        <v>5</v>
      </c>
      <c r="N112" s="48">
        <v>7</v>
      </c>
      <c r="O112" s="47">
        <v>5</v>
      </c>
      <c r="P112" s="40">
        <v>4</v>
      </c>
      <c r="Q112" s="48">
        <v>10</v>
      </c>
      <c r="R112" s="47">
        <v>3</v>
      </c>
      <c r="S112" s="40">
        <v>5</v>
      </c>
      <c r="T112" s="48">
        <v>8</v>
      </c>
      <c r="U112" s="99" t="s">
        <v>124</v>
      </c>
      <c r="V112" s="87" t="s">
        <v>124</v>
      </c>
      <c r="W112" s="87" t="s">
        <v>124</v>
      </c>
      <c r="X112" s="87" t="s">
        <v>124</v>
      </c>
      <c r="Y112" s="87" t="s">
        <v>124</v>
      </c>
      <c r="Z112" s="60" t="s">
        <v>124</v>
      </c>
      <c r="AA112" s="60" t="s">
        <v>124</v>
      </c>
      <c r="AB112" s="60" t="s">
        <v>133</v>
      </c>
      <c r="AC112" s="72"/>
      <c r="AD112" s="68">
        <f t="shared" si="17"/>
        <v>81</v>
      </c>
      <c r="AE112" s="68">
        <f t="shared" si="18"/>
        <v>102</v>
      </c>
      <c r="AF112" s="68">
        <f t="shared" si="19"/>
        <v>87</v>
      </c>
      <c r="AG112" s="68"/>
      <c r="AH112" s="91"/>
      <c r="AI112" s="91"/>
      <c r="AJ112" s="27"/>
      <c r="AK112" s="30"/>
      <c r="AL112" s="26"/>
      <c r="AM112" s="18">
        <f>IFERROR(HLOOKUP(Z112,Barême!$C$25:$S$26,2,0),0)</f>
        <v>0</v>
      </c>
      <c r="AN112" s="26"/>
      <c r="AO112" s="18"/>
      <c r="AP112" s="20"/>
      <c r="AQ112" s="20"/>
      <c r="AR112" s="20"/>
      <c r="AS112" s="20"/>
      <c r="AT112" s="20"/>
      <c r="AU112" s="20"/>
      <c r="AV112" s="20"/>
      <c r="AW112" s="20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"/>
    </row>
    <row r="113" spans="1:78" s="3" customFormat="1" ht="15" customHeight="1">
      <c r="A113" s="111">
        <v>42990</v>
      </c>
      <c r="B113" s="111">
        <v>42994</v>
      </c>
      <c r="C113" s="115" t="s">
        <v>85</v>
      </c>
      <c r="D113" s="132" t="s">
        <v>58</v>
      </c>
      <c r="E113" s="125" t="s">
        <v>122</v>
      </c>
      <c r="F113"/>
      <c r="G113" s="44">
        <f>K113+25</f>
        <v>88.5</v>
      </c>
      <c r="H113" s="44">
        <v>99</v>
      </c>
      <c r="I113" s="44">
        <f t="shared" ref="I113:I116" si="20">G113-H113</f>
        <v>-10.5</v>
      </c>
      <c r="J113" t="s">
        <v>177</v>
      </c>
      <c r="K113" s="76">
        <f t="shared" si="12"/>
        <v>63.5</v>
      </c>
      <c r="L113" s="47">
        <v>3</v>
      </c>
      <c r="M113" s="40">
        <v>7</v>
      </c>
      <c r="N113" s="48">
        <v>3</v>
      </c>
      <c r="O113" s="47">
        <v>4</v>
      </c>
      <c r="P113" s="40">
        <v>9</v>
      </c>
      <c r="Q113" s="48">
        <v>5</v>
      </c>
      <c r="R113" s="47">
        <v>3</v>
      </c>
      <c r="S113" s="40">
        <v>8</v>
      </c>
      <c r="T113" s="48">
        <v>2</v>
      </c>
      <c r="U113" s="99" t="s">
        <v>122</v>
      </c>
      <c r="V113" s="86" t="s">
        <v>122</v>
      </c>
      <c r="W113" s="86" t="s">
        <v>123</v>
      </c>
      <c r="X113" s="86" t="s">
        <v>123</v>
      </c>
      <c r="Y113" s="86" t="s">
        <v>123</v>
      </c>
      <c r="Z113" s="62" t="s">
        <v>122</v>
      </c>
      <c r="AA113" s="62" t="s">
        <v>122</v>
      </c>
      <c r="AB113" s="62" t="s">
        <v>122</v>
      </c>
      <c r="AC113" s="72"/>
      <c r="AD113" s="68">
        <f t="shared" si="17"/>
        <v>54</v>
      </c>
      <c r="AE113" s="68">
        <f t="shared" si="18"/>
        <v>81</v>
      </c>
      <c r="AF113" s="68">
        <f t="shared" si="19"/>
        <v>57</v>
      </c>
      <c r="AG113" s="68"/>
      <c r="AH113" s="91"/>
      <c r="AI113" s="91"/>
      <c r="AJ113" s="27"/>
      <c r="AK113" s="30"/>
      <c r="AL113" s="26"/>
      <c r="AM113" s="18">
        <f>IFERROR(HLOOKUP(Z113,Barême!$C$25:$S$26,2,0),0)</f>
        <v>0</v>
      </c>
      <c r="AN113" s="26"/>
      <c r="AO113" s="18"/>
      <c r="AP113" s="20"/>
      <c r="AQ113" s="20"/>
      <c r="AR113" s="20"/>
      <c r="AS113" s="20"/>
      <c r="AT113" s="20"/>
      <c r="AU113" s="20"/>
      <c r="AV113" s="20"/>
      <c r="AW113" s="20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"/>
    </row>
    <row r="114" spans="1:78" s="3" customFormat="1" ht="15" customHeight="1">
      <c r="A114" s="111">
        <v>42992</v>
      </c>
      <c r="B114" s="111">
        <v>42992</v>
      </c>
      <c r="C114" s="116" t="s">
        <v>269</v>
      </c>
      <c r="D114" s="131" t="s">
        <v>14</v>
      </c>
      <c r="E114" s="125" t="s">
        <v>124</v>
      </c>
      <c r="F114"/>
      <c r="G114" s="44">
        <f>K114</f>
        <v>88</v>
      </c>
      <c r="H114" s="44">
        <v>89</v>
      </c>
      <c r="I114" s="44">
        <f t="shared" si="20"/>
        <v>-1</v>
      </c>
      <c r="J114"/>
      <c r="K114" s="76">
        <f t="shared" si="12"/>
        <v>88</v>
      </c>
      <c r="L114" s="47">
        <v>3</v>
      </c>
      <c r="M114" s="40">
        <v>12</v>
      </c>
      <c r="N114" s="48">
        <v>8</v>
      </c>
      <c r="O114" s="47">
        <v>2</v>
      </c>
      <c r="P114" s="40">
        <v>13</v>
      </c>
      <c r="Q114" s="48">
        <v>6</v>
      </c>
      <c r="R114" s="47">
        <v>2</v>
      </c>
      <c r="S114" s="40">
        <v>10</v>
      </c>
      <c r="T114" s="48">
        <v>7</v>
      </c>
      <c r="U114" s="99" t="s">
        <v>124</v>
      </c>
      <c r="V114" s="60" t="s">
        <v>124</v>
      </c>
      <c r="W114" s="60" t="s">
        <v>124</v>
      </c>
      <c r="X114" s="60" t="s">
        <v>128</v>
      </c>
      <c r="Y114" s="60" t="s">
        <v>128</v>
      </c>
      <c r="Z114" s="60" t="s">
        <v>128</v>
      </c>
      <c r="AA114" s="60" t="s">
        <v>124</v>
      </c>
      <c r="AB114" s="60" t="s">
        <v>124</v>
      </c>
      <c r="AC114" s="72"/>
      <c r="AD114" s="68">
        <f t="shared" si="17"/>
        <v>84</v>
      </c>
      <c r="AE114" s="68">
        <f t="shared" si="18"/>
        <v>87</v>
      </c>
      <c r="AF114" s="68">
        <f t="shared" si="19"/>
        <v>102</v>
      </c>
      <c r="AG114" s="68"/>
      <c r="AH114" s="91"/>
      <c r="AI114" s="91"/>
      <c r="AJ114" s="27"/>
      <c r="AK114" s="30"/>
      <c r="AL114" s="26"/>
      <c r="AM114" s="18">
        <f>IFERROR(HLOOKUP(Z114,Barême!$C$25:$S$26,2,0),0)</f>
        <v>0</v>
      </c>
      <c r="AN114" s="26"/>
      <c r="AO114" s="18"/>
      <c r="AP114" s="20"/>
      <c r="AQ114" s="18"/>
      <c r="AR114" s="18"/>
      <c r="AS114" s="18"/>
      <c r="AT114" s="18"/>
      <c r="AU114" s="18"/>
      <c r="AV114" s="18"/>
      <c r="AW114" s="18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"/>
    </row>
    <row r="115" spans="1:78" s="3" customFormat="1" ht="15" customHeight="1">
      <c r="A115" s="114">
        <v>42767</v>
      </c>
      <c r="B115" s="114">
        <v>42771</v>
      </c>
      <c r="C115" s="112" t="s">
        <v>13</v>
      </c>
      <c r="D115" s="131" t="s">
        <v>12</v>
      </c>
      <c r="E115" s="125" t="s">
        <v>122</v>
      </c>
      <c r="F115">
        <v>-1</v>
      </c>
      <c r="G115" s="44">
        <v>84</v>
      </c>
      <c r="H115" s="44">
        <v>101</v>
      </c>
      <c r="I115" s="44">
        <f t="shared" si="20"/>
        <v>-17</v>
      </c>
      <c r="J115"/>
      <c r="K115" s="76">
        <f t="shared" si="12"/>
        <v>83.5</v>
      </c>
      <c r="L115" s="47">
        <v>5</v>
      </c>
      <c r="M115" s="40">
        <v>8</v>
      </c>
      <c r="N115" s="48">
        <v>7</v>
      </c>
      <c r="O115" s="47">
        <v>4</v>
      </c>
      <c r="P115" s="40">
        <v>9</v>
      </c>
      <c r="Q115" s="48">
        <v>8</v>
      </c>
      <c r="R115" s="47">
        <v>4</v>
      </c>
      <c r="S115" s="40">
        <v>7</v>
      </c>
      <c r="T115" s="48">
        <v>4</v>
      </c>
      <c r="U115" s="99" t="s">
        <v>123</v>
      </c>
      <c r="V115" s="87" t="s">
        <v>123</v>
      </c>
      <c r="W115" s="87" t="s">
        <v>123</v>
      </c>
      <c r="X115" s="87" t="s">
        <v>123</v>
      </c>
      <c r="Y115" s="87" t="s">
        <v>123</v>
      </c>
      <c r="Z115" s="60" t="s">
        <v>122</v>
      </c>
      <c r="AA115" s="60" t="s">
        <v>122</v>
      </c>
      <c r="AB115" s="60" t="s">
        <v>122</v>
      </c>
      <c r="AC115" s="71"/>
      <c r="AD115" s="68">
        <f t="shared" si="17"/>
        <v>69</v>
      </c>
      <c r="AE115" s="68">
        <f t="shared" si="18"/>
        <v>99</v>
      </c>
      <c r="AF115" s="68">
        <f t="shared" si="19"/>
        <v>96</v>
      </c>
      <c r="AG115" s="68"/>
      <c r="AH115" s="91"/>
      <c r="AI115" s="91"/>
      <c r="AJ115" s="27"/>
      <c r="AK115" s="30"/>
      <c r="AL115" s="26"/>
      <c r="AM115" s="18">
        <f>IFERROR(HLOOKUP(Z115,Barême!$C$25:$S$26,2,0),0)</f>
        <v>0</v>
      </c>
      <c r="AN115" s="26"/>
      <c r="AO115" s="18"/>
      <c r="AP115" s="20"/>
      <c r="AQ115" s="20"/>
      <c r="AR115" s="20"/>
      <c r="AS115" s="20"/>
      <c r="AT115" s="20"/>
      <c r="AU115" s="20"/>
      <c r="AV115" s="20"/>
      <c r="AW115" s="20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"/>
    </row>
    <row r="116" spans="1:78" s="3" customFormat="1" ht="15" customHeight="1">
      <c r="A116" s="114">
        <v>42792</v>
      </c>
      <c r="B116" s="114">
        <v>42792</v>
      </c>
      <c r="C116" s="115" t="s">
        <v>197</v>
      </c>
      <c r="D116" s="132" t="s">
        <v>23</v>
      </c>
      <c r="E116" s="125" t="s">
        <v>124</v>
      </c>
      <c r="F116"/>
      <c r="G116" s="44">
        <v>84</v>
      </c>
      <c r="H116" s="44">
        <v>93</v>
      </c>
      <c r="I116" s="44">
        <f t="shared" si="20"/>
        <v>-9</v>
      </c>
      <c r="J116" t="s">
        <v>177</v>
      </c>
      <c r="K116" s="76">
        <f t="shared" si="12"/>
        <v>59</v>
      </c>
      <c r="L116" s="47">
        <v>4</v>
      </c>
      <c r="M116" s="40">
        <v>6</v>
      </c>
      <c r="N116" s="48">
        <v>5</v>
      </c>
      <c r="O116" s="47">
        <v>3</v>
      </c>
      <c r="P116" s="40">
        <v>9</v>
      </c>
      <c r="Q116" s="48">
        <v>1</v>
      </c>
      <c r="R116" s="47">
        <v>3</v>
      </c>
      <c r="S116" s="40">
        <v>8</v>
      </c>
      <c r="T116" s="48">
        <v>3</v>
      </c>
      <c r="U116" s="99" t="s">
        <v>124</v>
      </c>
      <c r="V116" s="62" t="s">
        <v>128</v>
      </c>
      <c r="W116" s="62" t="s">
        <v>124</v>
      </c>
      <c r="X116" s="62" t="s">
        <v>124</v>
      </c>
      <c r="Y116" s="62" t="s">
        <v>124</v>
      </c>
      <c r="Z116" s="62" t="s">
        <v>128</v>
      </c>
      <c r="AA116" s="62" t="s">
        <v>129</v>
      </c>
      <c r="AB116" s="62" t="s">
        <v>129</v>
      </c>
      <c r="AC116" s="72"/>
      <c r="AD116" s="68">
        <f t="shared" si="17"/>
        <v>60</v>
      </c>
      <c r="AE116" s="68">
        <f t="shared" si="18"/>
        <v>51</v>
      </c>
      <c r="AF116" s="68">
        <f t="shared" si="19"/>
        <v>72</v>
      </c>
      <c r="AG116" s="68"/>
      <c r="AH116" s="91"/>
      <c r="AI116" s="91"/>
      <c r="AJ116" s="27"/>
      <c r="AK116" s="30"/>
      <c r="AL116" s="26"/>
      <c r="AM116" s="18">
        <f>IFERROR(HLOOKUP(Z116,Barême!$C$25:$S$26,2,0),0)</f>
        <v>0</v>
      </c>
      <c r="AN116" s="26"/>
      <c r="AO116" s="18"/>
      <c r="AP116" s="20"/>
      <c r="AQ116" s="18"/>
      <c r="AR116" s="18"/>
      <c r="AS116" s="18"/>
      <c r="AT116" s="18"/>
      <c r="AU116" s="18"/>
      <c r="AV116" s="18"/>
      <c r="AW116" s="18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</row>
    <row r="117" spans="1:78" ht="15" customHeight="1">
      <c r="A117" s="111">
        <v>42957</v>
      </c>
      <c r="B117" s="114">
        <v>42960</v>
      </c>
      <c r="C117" s="115" t="s">
        <v>341</v>
      </c>
      <c r="D117" s="132" t="s">
        <v>18</v>
      </c>
      <c r="E117" s="125" t="s">
        <v>122</v>
      </c>
      <c r="F117">
        <v>-1</v>
      </c>
      <c r="G117" s="44">
        <f>K117*1.7+25</f>
        <v>83.65</v>
      </c>
      <c r="H117" s="44">
        <v>101</v>
      </c>
      <c r="I117" s="44">
        <v>0</v>
      </c>
      <c r="J117" t="s">
        <v>177</v>
      </c>
      <c r="K117" s="94">
        <f t="shared" si="12"/>
        <v>34.5</v>
      </c>
      <c r="L117" s="47">
        <v>6</v>
      </c>
      <c r="M117" s="40">
        <v>3</v>
      </c>
      <c r="N117" s="48">
        <v>5</v>
      </c>
      <c r="O117" s="47">
        <v>4</v>
      </c>
      <c r="P117" s="40">
        <v>4</v>
      </c>
      <c r="Q117" s="48">
        <v>5</v>
      </c>
      <c r="R117" s="47"/>
      <c r="S117" s="40"/>
      <c r="T117" s="48"/>
      <c r="U117" s="99" t="s">
        <v>123</v>
      </c>
      <c r="V117" s="86" t="s">
        <v>123</v>
      </c>
      <c r="W117" s="86" t="s">
        <v>123</v>
      </c>
      <c r="X117" s="86" t="s">
        <v>123</v>
      </c>
      <c r="Y117" s="86" t="s">
        <v>123</v>
      </c>
      <c r="Z117" s="62" t="s">
        <v>126</v>
      </c>
      <c r="AA117" s="62"/>
      <c r="AB117" s="62"/>
      <c r="AC117" s="72"/>
      <c r="AD117" s="68">
        <f t="shared" si="17"/>
        <v>0</v>
      </c>
      <c r="AE117" s="68">
        <f t="shared" si="18"/>
        <v>66</v>
      </c>
      <c r="AF117" s="68">
        <f t="shared" si="19"/>
        <v>75</v>
      </c>
      <c r="AG117" s="68"/>
      <c r="AH117" s="91"/>
      <c r="AI117" s="91"/>
      <c r="AJ117" s="27"/>
      <c r="AK117" s="30"/>
      <c r="AL117" s="26"/>
      <c r="AM117" s="18">
        <f>IFERROR(HLOOKUP(Z117,Barême!$C$25:$S$26,2,0),0)</f>
        <v>0</v>
      </c>
      <c r="AN117" s="26"/>
      <c r="AP117" s="20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3"/>
    </row>
    <row r="118" spans="1:78" ht="15" customHeight="1">
      <c r="A118" s="111">
        <v>42901</v>
      </c>
      <c r="B118" s="111">
        <v>42904</v>
      </c>
      <c r="C118" s="121" t="s">
        <v>73</v>
      </c>
      <c r="D118" s="131" t="s">
        <v>67</v>
      </c>
      <c r="E118" s="125" t="s">
        <v>122</v>
      </c>
      <c r="G118" s="44">
        <f>K118</f>
        <v>83.5</v>
      </c>
      <c r="H118" s="44">
        <v>66</v>
      </c>
      <c r="I118" s="44">
        <f t="shared" ref="I118:I141" si="21">G118-H118</f>
        <v>17.5</v>
      </c>
      <c r="K118" s="76">
        <f t="shared" si="12"/>
        <v>83.5</v>
      </c>
      <c r="L118" s="47">
        <v>4</v>
      </c>
      <c r="M118" s="40">
        <v>7</v>
      </c>
      <c r="N118" s="48">
        <v>8</v>
      </c>
      <c r="O118" s="47">
        <v>3</v>
      </c>
      <c r="P118" s="40">
        <v>8</v>
      </c>
      <c r="Q118" s="48">
        <v>3</v>
      </c>
      <c r="R118" s="47">
        <v>6</v>
      </c>
      <c r="S118" s="40">
        <v>6</v>
      </c>
      <c r="T118" s="48">
        <v>7</v>
      </c>
      <c r="U118" s="99" t="s">
        <v>122</v>
      </c>
      <c r="V118" s="86" t="s">
        <v>122</v>
      </c>
      <c r="W118" s="86" t="s">
        <v>126</v>
      </c>
      <c r="X118" s="86" t="s">
        <v>122</v>
      </c>
      <c r="Y118" s="86" t="s">
        <v>122</v>
      </c>
      <c r="Z118" s="60" t="s">
        <v>122</v>
      </c>
      <c r="AA118" s="60" t="s">
        <v>126</v>
      </c>
      <c r="AB118" s="60" t="s">
        <v>126</v>
      </c>
      <c r="AC118" s="72"/>
      <c r="AD118" s="68">
        <f t="shared" si="17"/>
        <v>96</v>
      </c>
      <c r="AE118" s="68">
        <f t="shared" si="18"/>
        <v>60</v>
      </c>
      <c r="AF118" s="68">
        <f t="shared" si="19"/>
        <v>93</v>
      </c>
      <c r="AG118" s="68"/>
      <c r="AH118" s="91"/>
      <c r="AI118" s="91"/>
      <c r="AJ118" s="27"/>
      <c r="AK118" s="30"/>
      <c r="AL118" s="26"/>
      <c r="AM118" s="18">
        <f>IFERROR(HLOOKUP(Z118,Barême!$C$25:$S$26,2,0),0)</f>
        <v>0</v>
      </c>
      <c r="AN118" s="26"/>
      <c r="AP118" s="20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3"/>
    </row>
    <row r="119" spans="1:78" ht="15" customHeight="1">
      <c r="A119" s="114">
        <v>42826</v>
      </c>
      <c r="B119" s="114">
        <v>42826</v>
      </c>
      <c r="C119" s="116" t="s">
        <v>43</v>
      </c>
      <c r="D119" s="131" t="s">
        <v>15</v>
      </c>
      <c r="E119" s="125" t="s">
        <v>124</v>
      </c>
      <c r="G119" s="44">
        <f>K119</f>
        <v>83</v>
      </c>
      <c r="H119" s="44">
        <v>60</v>
      </c>
      <c r="I119" s="44">
        <f t="shared" si="21"/>
        <v>23</v>
      </c>
      <c r="K119" s="76">
        <f t="shared" si="12"/>
        <v>83</v>
      </c>
      <c r="L119" s="47">
        <v>3</v>
      </c>
      <c r="M119" s="40">
        <v>1</v>
      </c>
      <c r="N119" s="48">
        <v>4</v>
      </c>
      <c r="O119" s="47">
        <v>3</v>
      </c>
      <c r="P119" s="40">
        <v>2</v>
      </c>
      <c r="Q119" s="48">
        <v>6</v>
      </c>
      <c r="R119" s="47">
        <v>5</v>
      </c>
      <c r="S119" s="40">
        <v>3</v>
      </c>
      <c r="T119" s="48">
        <v>12</v>
      </c>
      <c r="U119" s="99" t="s">
        <v>124</v>
      </c>
      <c r="V119" s="87" t="s">
        <v>124</v>
      </c>
      <c r="W119" s="87" t="s">
        <v>128</v>
      </c>
      <c r="X119" s="87" t="s">
        <v>128</v>
      </c>
      <c r="Y119" s="87" t="s">
        <v>129</v>
      </c>
      <c r="Z119" s="60" t="s">
        <v>129</v>
      </c>
      <c r="AA119" s="60" t="s">
        <v>129</v>
      </c>
      <c r="AB119" s="60" t="s">
        <v>128</v>
      </c>
      <c r="AC119" s="72"/>
      <c r="AD119" s="68">
        <f t="shared" si="17"/>
        <v>111</v>
      </c>
      <c r="AE119" s="68">
        <f t="shared" si="18"/>
        <v>60</v>
      </c>
      <c r="AF119" s="68">
        <f t="shared" si="19"/>
        <v>45</v>
      </c>
      <c r="AG119" s="68"/>
      <c r="AH119" s="91"/>
      <c r="AI119" s="91"/>
      <c r="AJ119" s="27"/>
      <c r="AK119" s="30"/>
      <c r="AL119" s="26"/>
      <c r="AM119" s="18">
        <f>IFERROR(HLOOKUP(Z119,Barême!$C$25:$S$26,2,0),0)</f>
        <v>0</v>
      </c>
      <c r="AN119" s="26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3"/>
    </row>
    <row r="120" spans="1:78" ht="15" customHeight="1">
      <c r="A120" s="111">
        <v>43006</v>
      </c>
      <c r="B120" s="111">
        <v>43006</v>
      </c>
      <c r="C120" s="115" t="s">
        <v>436</v>
      </c>
      <c r="D120" s="132" t="s">
        <v>14</v>
      </c>
      <c r="E120" s="125" t="s">
        <v>124</v>
      </c>
      <c r="G120" s="44">
        <f>K120</f>
        <v>83</v>
      </c>
      <c r="H120" s="44">
        <v>67</v>
      </c>
      <c r="I120" s="44">
        <f t="shared" si="21"/>
        <v>16</v>
      </c>
      <c r="K120" s="76">
        <f t="shared" si="12"/>
        <v>83</v>
      </c>
      <c r="L120" s="47">
        <v>3</v>
      </c>
      <c r="M120" s="40">
        <v>9</v>
      </c>
      <c r="N120" s="48">
        <v>4</v>
      </c>
      <c r="O120" s="47">
        <v>2</v>
      </c>
      <c r="P120" s="40">
        <v>12</v>
      </c>
      <c r="Q120" s="48">
        <v>3</v>
      </c>
      <c r="R120" s="47">
        <v>4</v>
      </c>
      <c r="S120" s="40">
        <v>11</v>
      </c>
      <c r="T120" s="48">
        <v>7</v>
      </c>
      <c r="U120" s="99" t="s">
        <v>124</v>
      </c>
      <c r="V120" s="86" t="s">
        <v>124</v>
      </c>
      <c r="W120" s="86" t="s">
        <v>124</v>
      </c>
      <c r="X120" s="86" t="s">
        <v>124</v>
      </c>
      <c r="Y120" s="86" t="s">
        <v>124</v>
      </c>
      <c r="Z120" s="62" t="s">
        <v>128</v>
      </c>
      <c r="AA120" s="62" t="s">
        <v>128</v>
      </c>
      <c r="AB120" s="62" t="s">
        <v>128</v>
      </c>
      <c r="AC120" s="72"/>
      <c r="AD120" s="68">
        <f t="shared" si="17"/>
        <v>99</v>
      </c>
      <c r="AE120" s="68">
        <f t="shared" si="18"/>
        <v>66</v>
      </c>
      <c r="AF120" s="68">
        <f t="shared" si="19"/>
        <v>69</v>
      </c>
      <c r="AG120" s="68"/>
      <c r="AH120" s="91"/>
      <c r="AI120" s="91"/>
      <c r="AJ120" s="27"/>
      <c r="AK120" s="30"/>
      <c r="AL120" s="26"/>
      <c r="AM120" s="18">
        <f>IFERROR(HLOOKUP(Z120,Barême!$C$25:$S$26,2,0),0)</f>
        <v>0</v>
      </c>
      <c r="AN120" s="26"/>
      <c r="AP120" s="20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3"/>
    </row>
    <row r="121" spans="1:78" ht="15" customHeight="1">
      <c r="A121" s="111">
        <v>42935</v>
      </c>
      <c r="B121" s="111">
        <v>42935</v>
      </c>
      <c r="C121" s="115" t="s">
        <v>151</v>
      </c>
      <c r="D121" s="132" t="s">
        <v>24</v>
      </c>
      <c r="E121" s="125" t="s">
        <v>124</v>
      </c>
      <c r="G121" s="44">
        <f>K121</f>
        <v>81.5</v>
      </c>
      <c r="H121" s="44">
        <v>80</v>
      </c>
      <c r="I121" s="44">
        <f t="shared" si="21"/>
        <v>1.5</v>
      </c>
      <c r="K121" s="76">
        <f t="shared" si="12"/>
        <v>81.5</v>
      </c>
      <c r="L121" s="47">
        <v>2</v>
      </c>
      <c r="M121" s="40">
        <v>7</v>
      </c>
      <c r="N121" s="48">
        <v>1</v>
      </c>
      <c r="O121" s="47">
        <v>7</v>
      </c>
      <c r="P121" s="40">
        <v>4</v>
      </c>
      <c r="Q121" s="48">
        <v>9</v>
      </c>
      <c r="R121" s="47">
        <v>3</v>
      </c>
      <c r="S121" s="40">
        <v>6</v>
      </c>
      <c r="T121" s="48">
        <v>7</v>
      </c>
      <c r="U121" s="99" t="s">
        <v>124</v>
      </c>
      <c r="V121" s="87" t="s">
        <v>133</v>
      </c>
      <c r="W121" s="87" t="s">
        <v>124</v>
      </c>
      <c r="X121" s="87" t="s">
        <v>124</v>
      </c>
      <c r="Y121" s="87" t="s">
        <v>124</v>
      </c>
      <c r="Z121" s="60" t="s">
        <v>124</v>
      </c>
      <c r="AA121" s="60" t="s">
        <v>133</v>
      </c>
      <c r="AB121" s="62" t="s">
        <v>124</v>
      </c>
      <c r="AC121" s="72"/>
      <c r="AD121" s="68">
        <f t="shared" si="17"/>
        <v>78</v>
      </c>
      <c r="AE121" s="68">
        <f t="shared" si="18"/>
        <v>108</v>
      </c>
      <c r="AF121" s="68">
        <f t="shared" si="19"/>
        <v>39</v>
      </c>
      <c r="AG121" s="68"/>
      <c r="AH121" s="91"/>
      <c r="AI121" s="91"/>
      <c r="AJ121" s="27"/>
      <c r="AK121" s="30"/>
      <c r="AL121" s="26"/>
      <c r="AM121" s="18">
        <f>IFERROR(HLOOKUP(Z121,Barême!$C$25:$S$26,2,0),0)</f>
        <v>0</v>
      </c>
      <c r="AN121" s="26"/>
      <c r="AP121" s="20"/>
      <c r="AQ121" s="20"/>
      <c r="AR121" s="20"/>
      <c r="AS121" s="20"/>
      <c r="AT121" s="20"/>
      <c r="AU121" s="20"/>
      <c r="AV121" s="20"/>
      <c r="AW121" s="20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3"/>
    </row>
    <row r="122" spans="1:78" s="3" customFormat="1" ht="15" customHeight="1">
      <c r="A122" s="111" t="s">
        <v>461</v>
      </c>
      <c r="B122" s="111" t="s">
        <v>461</v>
      </c>
      <c r="C122" s="116" t="s">
        <v>113</v>
      </c>
      <c r="D122" s="131" t="s">
        <v>12</v>
      </c>
      <c r="E122" s="125" t="s">
        <v>124</v>
      </c>
      <c r="F122"/>
      <c r="G122" s="44">
        <f>K122</f>
        <v>81</v>
      </c>
      <c r="H122" s="44">
        <v>94</v>
      </c>
      <c r="I122" s="44">
        <f t="shared" si="21"/>
        <v>-13</v>
      </c>
      <c r="J122"/>
      <c r="K122" s="76">
        <f t="shared" si="12"/>
        <v>81</v>
      </c>
      <c r="L122" s="47">
        <v>6</v>
      </c>
      <c r="M122" s="40">
        <v>5</v>
      </c>
      <c r="N122" s="48">
        <v>9</v>
      </c>
      <c r="O122" s="47">
        <v>4</v>
      </c>
      <c r="P122" s="40">
        <v>6</v>
      </c>
      <c r="Q122" s="48">
        <v>6</v>
      </c>
      <c r="R122" s="47">
        <v>5</v>
      </c>
      <c r="S122" s="40">
        <v>7</v>
      </c>
      <c r="T122" s="48">
        <v>4</v>
      </c>
      <c r="U122" s="99" t="s">
        <v>124</v>
      </c>
      <c r="V122" s="87" t="s">
        <v>128</v>
      </c>
      <c r="W122" s="87" t="s">
        <v>128</v>
      </c>
      <c r="X122" s="87" t="s">
        <v>128</v>
      </c>
      <c r="Y122" s="87" t="s">
        <v>128</v>
      </c>
      <c r="Z122" s="60" t="s">
        <v>128</v>
      </c>
      <c r="AA122" s="60" t="s">
        <v>128</v>
      </c>
      <c r="AB122" s="60" t="s">
        <v>128</v>
      </c>
      <c r="AC122" s="72"/>
      <c r="AD122" s="68">
        <f t="shared" si="17"/>
        <v>75</v>
      </c>
      <c r="AE122" s="68">
        <f t="shared" si="18"/>
        <v>78</v>
      </c>
      <c r="AF122" s="68">
        <f t="shared" si="19"/>
        <v>105</v>
      </c>
      <c r="AG122" s="68"/>
      <c r="AH122" s="91"/>
      <c r="AI122" s="91"/>
      <c r="AJ122" s="27"/>
      <c r="AK122" s="30"/>
      <c r="AL122" s="26"/>
      <c r="AM122" s="18">
        <f>IFERROR(HLOOKUP(Z122,Barême!$C$25:$S$26,2,0),0)</f>
        <v>0</v>
      </c>
      <c r="AN122" s="26"/>
      <c r="AO122" s="18"/>
      <c r="AP122" s="20"/>
      <c r="AQ122" s="18"/>
      <c r="AR122" s="18"/>
      <c r="AS122" s="18"/>
      <c r="AT122" s="18"/>
      <c r="AU122" s="18"/>
      <c r="AV122" s="18"/>
      <c r="AW122" s="18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</row>
    <row r="123" spans="1:78" s="3" customFormat="1" ht="15" customHeight="1">
      <c r="A123" s="111">
        <v>42918</v>
      </c>
      <c r="B123" s="111">
        <v>42925</v>
      </c>
      <c r="C123" s="115" t="s">
        <v>79</v>
      </c>
      <c r="D123" s="132" t="s">
        <v>80</v>
      </c>
      <c r="E123" s="125" t="s">
        <v>122</v>
      </c>
      <c r="F123">
        <v>-1</v>
      </c>
      <c r="G123" s="44">
        <f>K123+25</f>
        <v>80.5</v>
      </c>
      <c r="H123" s="44">
        <v>102</v>
      </c>
      <c r="I123" s="44">
        <f t="shared" si="21"/>
        <v>-21.5</v>
      </c>
      <c r="J123" t="s">
        <v>177</v>
      </c>
      <c r="K123" s="76">
        <f t="shared" si="12"/>
        <v>55.5</v>
      </c>
      <c r="L123" s="47">
        <v>10</v>
      </c>
      <c r="M123" s="40">
        <v>3</v>
      </c>
      <c r="N123" s="48">
        <v>1</v>
      </c>
      <c r="O123" s="47">
        <v>5</v>
      </c>
      <c r="P123" s="40">
        <v>8</v>
      </c>
      <c r="Q123" s="48">
        <v>2</v>
      </c>
      <c r="R123" s="47">
        <v>1</v>
      </c>
      <c r="S123" s="40">
        <v>10</v>
      </c>
      <c r="T123" s="48">
        <v>1</v>
      </c>
      <c r="U123" s="99" t="s">
        <v>123</v>
      </c>
      <c r="V123" s="86" t="s">
        <v>123</v>
      </c>
      <c r="W123" s="86" t="s">
        <v>123</v>
      </c>
      <c r="X123" s="86" t="s">
        <v>123</v>
      </c>
      <c r="Y123" s="86" t="s">
        <v>123</v>
      </c>
      <c r="Z123" s="62" t="s">
        <v>123</v>
      </c>
      <c r="AA123" s="62" t="s">
        <v>123</v>
      </c>
      <c r="AB123" s="62" t="s">
        <v>123</v>
      </c>
      <c r="AC123" s="72"/>
      <c r="AD123" s="68">
        <f t="shared" si="17"/>
        <v>42</v>
      </c>
      <c r="AE123" s="68">
        <f t="shared" si="18"/>
        <v>66</v>
      </c>
      <c r="AF123" s="68">
        <f t="shared" si="19"/>
        <v>75</v>
      </c>
      <c r="AG123" s="68"/>
      <c r="AH123" s="91"/>
      <c r="AI123" s="91"/>
      <c r="AJ123" s="27"/>
      <c r="AK123" s="30"/>
      <c r="AL123" s="26"/>
      <c r="AM123" s="18">
        <f>IFERROR(HLOOKUP(Z123,Barême!$C$25:$S$26,2,0),0)</f>
        <v>0</v>
      </c>
      <c r="AN123" s="26"/>
      <c r="AO123" s="18"/>
      <c r="AP123" s="20"/>
      <c r="AQ123" s="18"/>
      <c r="AR123" s="18"/>
      <c r="AS123" s="18"/>
      <c r="AT123" s="18"/>
      <c r="AU123" s="18"/>
      <c r="AV123" s="18"/>
      <c r="AW123" s="18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"/>
    </row>
    <row r="124" spans="1:78" ht="15" customHeight="1">
      <c r="A124" s="111">
        <v>43004</v>
      </c>
      <c r="B124" s="111">
        <v>43005</v>
      </c>
      <c r="C124" s="115" t="s">
        <v>433</v>
      </c>
      <c r="D124" s="132" t="s">
        <v>14</v>
      </c>
      <c r="E124" s="125" t="s">
        <v>122</v>
      </c>
      <c r="F124">
        <v>1</v>
      </c>
      <c r="G124" s="44">
        <f>K124*1.33</f>
        <v>80.465000000000003</v>
      </c>
      <c r="H124" s="44">
        <v>46.75</v>
      </c>
      <c r="I124" s="44">
        <f t="shared" si="21"/>
        <v>33.715000000000003</v>
      </c>
      <c r="K124" s="94">
        <f t="shared" si="12"/>
        <v>60.5</v>
      </c>
      <c r="L124" s="47">
        <v>1</v>
      </c>
      <c r="M124" s="40">
        <v>9</v>
      </c>
      <c r="N124" s="48">
        <v>4</v>
      </c>
      <c r="O124" s="47"/>
      <c r="P124" s="40"/>
      <c r="Q124" s="48"/>
      <c r="R124" s="47">
        <v>3</v>
      </c>
      <c r="S124" s="40">
        <v>12</v>
      </c>
      <c r="T124" s="48">
        <v>8</v>
      </c>
      <c r="U124" s="99" t="s">
        <v>126</v>
      </c>
      <c r="V124" s="86" t="s">
        <v>133</v>
      </c>
      <c r="W124" s="86" t="s">
        <v>133</v>
      </c>
      <c r="X124" s="86" t="s">
        <v>133</v>
      </c>
      <c r="Y124" s="86" t="s">
        <v>124</v>
      </c>
      <c r="Z124" s="62" t="s">
        <v>124</v>
      </c>
      <c r="AA124" s="62" t="s">
        <v>124</v>
      </c>
      <c r="AB124" s="62" t="s">
        <v>133</v>
      </c>
      <c r="AC124" s="72"/>
      <c r="AD124" s="68">
        <f t="shared" si="17"/>
        <v>102</v>
      </c>
      <c r="AE124" s="68">
        <f t="shared" si="18"/>
        <v>0</v>
      </c>
      <c r="AF124" s="68">
        <f t="shared" si="19"/>
        <v>57</v>
      </c>
      <c r="AG124" s="68"/>
      <c r="AH124" s="91"/>
      <c r="AI124" s="91"/>
      <c r="AJ124" s="27"/>
      <c r="AK124" s="30"/>
      <c r="AL124" s="26"/>
      <c r="AM124" s="18">
        <f>IFERROR(HLOOKUP(Z124,Barême!$C$25:$S$26,2,0),0)</f>
        <v>0</v>
      </c>
      <c r="AN124" s="26"/>
      <c r="AP124" s="20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</row>
    <row r="125" spans="1:78" ht="15" customHeight="1">
      <c r="A125" s="114">
        <v>42764</v>
      </c>
      <c r="B125" s="114">
        <v>42764</v>
      </c>
      <c r="C125" s="118" t="s">
        <v>11</v>
      </c>
      <c r="D125" s="132" t="s">
        <v>12</v>
      </c>
      <c r="E125" s="125" t="s">
        <v>124</v>
      </c>
      <c r="G125" s="44">
        <v>80</v>
      </c>
      <c r="H125" s="44">
        <v>96</v>
      </c>
      <c r="I125" s="44">
        <f t="shared" si="21"/>
        <v>-16</v>
      </c>
      <c r="K125" s="76">
        <f t="shared" si="12"/>
        <v>80</v>
      </c>
      <c r="L125" s="47">
        <v>5</v>
      </c>
      <c r="M125" s="40">
        <v>7</v>
      </c>
      <c r="N125" s="48">
        <v>10</v>
      </c>
      <c r="O125" s="47">
        <v>3</v>
      </c>
      <c r="P125" s="40">
        <v>8</v>
      </c>
      <c r="Q125" s="48">
        <v>8</v>
      </c>
      <c r="R125" s="47">
        <v>4</v>
      </c>
      <c r="S125" s="40">
        <v>7</v>
      </c>
      <c r="T125" s="48">
        <v>3</v>
      </c>
      <c r="U125" s="99" t="s">
        <v>124</v>
      </c>
      <c r="V125" s="86" t="s">
        <v>128</v>
      </c>
      <c r="W125" s="86" t="s">
        <v>124</v>
      </c>
      <c r="X125" s="86" t="s">
        <v>128</v>
      </c>
      <c r="Y125" s="86" t="s">
        <v>124</v>
      </c>
      <c r="Z125" s="62" t="s">
        <v>124</v>
      </c>
      <c r="AA125" s="62" t="s">
        <v>124</v>
      </c>
      <c r="AB125" s="62" t="s">
        <v>124</v>
      </c>
      <c r="AC125" s="71"/>
      <c r="AD125" s="68">
        <f t="shared" si="17"/>
        <v>63</v>
      </c>
      <c r="AE125" s="68">
        <f t="shared" si="18"/>
        <v>90</v>
      </c>
      <c r="AF125" s="68">
        <f t="shared" si="19"/>
        <v>111</v>
      </c>
      <c r="AG125" s="68"/>
      <c r="AH125" s="91"/>
      <c r="AI125" s="91"/>
      <c r="AJ125" s="27"/>
      <c r="AK125" s="30"/>
      <c r="AL125" s="26"/>
      <c r="AM125" s="18">
        <f>IFERROR(HLOOKUP(Z125,Barême!$C$25:$S$26,2,0),0)</f>
        <v>0</v>
      </c>
      <c r="AN125" s="26"/>
      <c r="AP125" s="20"/>
      <c r="AQ125" s="20"/>
      <c r="AR125" s="20"/>
      <c r="AS125" s="20"/>
      <c r="AT125" s="20"/>
      <c r="AU125" s="20"/>
      <c r="AV125" s="20"/>
      <c r="AW125" s="20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3"/>
    </row>
    <row r="126" spans="1:78" ht="15" customHeight="1">
      <c r="A126" s="111">
        <v>42956</v>
      </c>
      <c r="B126" s="111">
        <v>42960</v>
      </c>
      <c r="C126" s="115" t="s">
        <v>426</v>
      </c>
      <c r="D126" s="132" t="s">
        <v>12</v>
      </c>
      <c r="E126" s="125" t="s">
        <v>122</v>
      </c>
      <c r="G126" s="44">
        <f>K126</f>
        <v>80</v>
      </c>
      <c r="H126" s="44">
        <v>73</v>
      </c>
      <c r="I126" s="44">
        <f t="shared" si="21"/>
        <v>7</v>
      </c>
      <c r="K126" s="76">
        <f t="shared" si="12"/>
        <v>80</v>
      </c>
      <c r="L126" s="47">
        <v>5</v>
      </c>
      <c r="M126" s="40">
        <v>4</v>
      </c>
      <c r="N126" s="48">
        <v>7</v>
      </c>
      <c r="O126" s="47">
        <v>3</v>
      </c>
      <c r="P126" s="40">
        <v>4</v>
      </c>
      <c r="Q126" s="48">
        <v>4</v>
      </c>
      <c r="R126" s="47">
        <v>8</v>
      </c>
      <c r="S126" s="40">
        <v>6</v>
      </c>
      <c r="T126" s="48">
        <v>5</v>
      </c>
      <c r="U126" s="99" t="s">
        <v>122</v>
      </c>
      <c r="V126" s="86" t="s">
        <v>122</v>
      </c>
      <c r="W126" s="86" t="s">
        <v>123</v>
      </c>
      <c r="X126" s="86" t="s">
        <v>122</v>
      </c>
      <c r="Y126" s="86" t="s">
        <v>122</v>
      </c>
      <c r="Z126" s="62" t="s">
        <v>122</v>
      </c>
      <c r="AA126" s="62" t="s">
        <v>122</v>
      </c>
      <c r="AB126" s="62" t="s">
        <v>122</v>
      </c>
      <c r="AC126" s="72"/>
      <c r="AD126" s="68">
        <f t="shared" si="17"/>
        <v>96</v>
      </c>
      <c r="AE126" s="68">
        <f t="shared" si="18"/>
        <v>54</v>
      </c>
      <c r="AF126" s="68">
        <f t="shared" si="19"/>
        <v>84</v>
      </c>
      <c r="AG126" s="68"/>
      <c r="AH126" s="91"/>
      <c r="AI126" s="91"/>
      <c r="AJ126" s="27"/>
      <c r="AK126" s="30"/>
      <c r="AL126" s="26"/>
      <c r="AM126" s="18">
        <f>IFERROR(HLOOKUP(Z126,Barême!$C$25:$S$26,2,0),0)</f>
        <v>0</v>
      </c>
      <c r="AN126" s="26"/>
      <c r="AP126" s="20"/>
      <c r="AQ126" s="20"/>
      <c r="AR126" s="20"/>
      <c r="AS126" s="20"/>
      <c r="AT126" s="20"/>
      <c r="AU126" s="20"/>
      <c r="AV126" s="20"/>
      <c r="AW126" s="20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3"/>
    </row>
    <row r="127" spans="1:78" ht="15" customHeight="1">
      <c r="A127" s="111">
        <v>42901</v>
      </c>
      <c r="B127" s="111">
        <v>42904</v>
      </c>
      <c r="C127" s="121" t="s">
        <v>202</v>
      </c>
      <c r="D127" s="131" t="s">
        <v>12</v>
      </c>
      <c r="E127" s="125" t="s">
        <v>122</v>
      </c>
      <c r="G127" s="44">
        <f>K127</f>
        <v>79</v>
      </c>
      <c r="H127" s="44">
        <v>85</v>
      </c>
      <c r="I127" s="44">
        <f t="shared" si="21"/>
        <v>-6</v>
      </c>
      <c r="K127" s="76">
        <f t="shared" si="12"/>
        <v>79</v>
      </c>
      <c r="L127" s="47">
        <v>6</v>
      </c>
      <c r="M127" s="40">
        <v>6</v>
      </c>
      <c r="N127" s="48">
        <v>8</v>
      </c>
      <c r="O127" s="47">
        <v>5</v>
      </c>
      <c r="P127" s="40">
        <v>6</v>
      </c>
      <c r="Q127" s="48">
        <v>5</v>
      </c>
      <c r="R127" s="47">
        <v>3</v>
      </c>
      <c r="S127" s="40">
        <v>8</v>
      </c>
      <c r="T127" s="48">
        <v>5</v>
      </c>
      <c r="U127" s="99" t="s">
        <v>122</v>
      </c>
      <c r="V127" s="86" t="s">
        <v>122</v>
      </c>
      <c r="W127" s="86" t="s">
        <v>122</v>
      </c>
      <c r="X127" s="86" t="s">
        <v>122</v>
      </c>
      <c r="Y127" s="86" t="s">
        <v>122</v>
      </c>
      <c r="Z127" s="60" t="s">
        <v>126</v>
      </c>
      <c r="AA127" s="60" t="s">
        <v>122</v>
      </c>
      <c r="AB127" s="60" t="s">
        <v>126</v>
      </c>
      <c r="AC127" s="72"/>
      <c r="AD127" s="68">
        <f t="shared" si="17"/>
        <v>72</v>
      </c>
      <c r="AE127" s="68">
        <f t="shared" si="18"/>
        <v>78</v>
      </c>
      <c r="AF127" s="68">
        <f t="shared" si="19"/>
        <v>102</v>
      </c>
      <c r="AG127" s="68"/>
      <c r="AH127" s="91"/>
      <c r="AI127" s="91"/>
      <c r="AJ127" s="27"/>
      <c r="AK127" s="30"/>
      <c r="AL127" s="26"/>
      <c r="AM127" s="18">
        <f>IFERROR(HLOOKUP(Z127,Barême!$C$25:$S$26,2,0),0)</f>
        <v>0</v>
      </c>
      <c r="AN127" s="26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</row>
    <row r="128" spans="1:78" s="3" customFormat="1" ht="15" customHeight="1">
      <c r="A128" s="111" t="s">
        <v>461</v>
      </c>
      <c r="B128" s="111" t="s">
        <v>461</v>
      </c>
      <c r="C128" s="119" t="s">
        <v>130</v>
      </c>
      <c r="D128" s="133" t="s">
        <v>131</v>
      </c>
      <c r="E128" s="125" t="s">
        <v>124</v>
      </c>
      <c r="F128"/>
      <c r="G128" s="44">
        <f>K128+25</f>
        <v>79</v>
      </c>
      <c r="H128" s="44">
        <v>88</v>
      </c>
      <c r="I128" s="44">
        <f t="shared" si="21"/>
        <v>-9</v>
      </c>
      <c r="J128" t="s">
        <v>177</v>
      </c>
      <c r="K128" s="103">
        <f t="shared" si="12"/>
        <v>54</v>
      </c>
      <c r="L128" s="45">
        <v>7</v>
      </c>
      <c r="M128" s="41">
        <v>2</v>
      </c>
      <c r="N128" s="46">
        <v>2</v>
      </c>
      <c r="O128" s="45">
        <v>5</v>
      </c>
      <c r="P128" s="41">
        <v>2</v>
      </c>
      <c r="Q128" s="46">
        <v>4</v>
      </c>
      <c r="R128" s="47">
        <v>6</v>
      </c>
      <c r="S128" s="40">
        <v>2</v>
      </c>
      <c r="T128" s="48">
        <v>1</v>
      </c>
      <c r="U128" s="100" t="s">
        <v>124</v>
      </c>
      <c r="V128" s="65" t="s">
        <v>124</v>
      </c>
      <c r="W128" s="65" t="s">
        <v>124</v>
      </c>
      <c r="X128" s="65" t="s">
        <v>124</v>
      </c>
      <c r="Y128" s="65" t="s">
        <v>124</v>
      </c>
      <c r="Z128" s="65" t="s">
        <v>133</v>
      </c>
      <c r="AA128" s="65" t="s">
        <v>124</v>
      </c>
      <c r="AB128" s="65" t="s">
        <v>132</v>
      </c>
      <c r="AC128" s="72"/>
      <c r="AD128" s="68">
        <f t="shared" si="17"/>
        <v>48</v>
      </c>
      <c r="AE128" s="68">
        <f t="shared" si="18"/>
        <v>60</v>
      </c>
      <c r="AF128" s="68">
        <f t="shared" si="19"/>
        <v>60</v>
      </c>
      <c r="AG128" s="68"/>
      <c r="AH128" s="91"/>
      <c r="AI128" s="91"/>
      <c r="AJ128" s="27"/>
      <c r="AK128" s="30"/>
      <c r="AL128" s="26"/>
      <c r="AM128" s="18">
        <f>IFERROR(HLOOKUP(Z128,Barême!$C$25:$S$26,2,0),0)</f>
        <v>0</v>
      </c>
      <c r="AN128" s="26"/>
      <c r="AO128" s="18"/>
      <c r="AP128" s="20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"/>
    </row>
    <row r="129" spans="1:78" s="3" customFormat="1" ht="15" customHeight="1">
      <c r="A129" s="111"/>
      <c r="B129" s="111"/>
      <c r="C129" s="116" t="s">
        <v>62</v>
      </c>
      <c r="D129" s="131" t="s">
        <v>12</v>
      </c>
      <c r="E129" s="125" t="s">
        <v>122</v>
      </c>
      <c r="F129"/>
      <c r="G129" s="44">
        <f>K129</f>
        <v>75.5</v>
      </c>
      <c r="H129" s="44">
        <v>85</v>
      </c>
      <c r="I129" s="44">
        <f t="shared" si="21"/>
        <v>-9.5</v>
      </c>
      <c r="J129"/>
      <c r="K129" s="76">
        <f t="shared" si="12"/>
        <v>75.5</v>
      </c>
      <c r="L129" s="47">
        <v>7</v>
      </c>
      <c r="M129" s="40">
        <v>5</v>
      </c>
      <c r="N129" s="48">
        <v>6</v>
      </c>
      <c r="O129" s="47">
        <v>4</v>
      </c>
      <c r="P129" s="40">
        <v>6</v>
      </c>
      <c r="Q129" s="48">
        <v>5</v>
      </c>
      <c r="R129" s="47">
        <v>5</v>
      </c>
      <c r="S129" s="40">
        <v>6</v>
      </c>
      <c r="T129" s="48">
        <v>4</v>
      </c>
      <c r="U129" s="99" t="s">
        <v>122</v>
      </c>
      <c r="V129" s="87" t="s">
        <v>122</v>
      </c>
      <c r="W129" s="87" t="s">
        <v>123</v>
      </c>
      <c r="X129" s="87" t="s">
        <v>123</v>
      </c>
      <c r="Y129" s="87" t="s">
        <v>123</v>
      </c>
      <c r="Z129" s="60" t="s">
        <v>123</v>
      </c>
      <c r="AA129" s="60" t="s">
        <v>122</v>
      </c>
      <c r="AB129" s="60" t="s">
        <v>123</v>
      </c>
      <c r="AC129" s="72"/>
      <c r="AD129" s="68">
        <f t="shared" si="17"/>
        <v>72</v>
      </c>
      <c r="AE129" s="68">
        <f t="shared" si="18"/>
        <v>72</v>
      </c>
      <c r="AF129" s="68">
        <f t="shared" si="19"/>
        <v>93</v>
      </c>
      <c r="AG129" s="68"/>
      <c r="AH129" s="91"/>
      <c r="AI129" s="91"/>
      <c r="AJ129" s="27"/>
      <c r="AK129" s="30"/>
      <c r="AL129" s="26"/>
      <c r="AM129" s="18">
        <f>IFERROR(HLOOKUP(Z129,Barême!$C$25:$S$26,2,0),0)</f>
        <v>0</v>
      </c>
      <c r="AN129" s="26"/>
      <c r="AO129" s="18"/>
      <c r="AP129" s="20"/>
      <c r="AQ129" s="20"/>
      <c r="AR129" s="20"/>
      <c r="AS129" s="20"/>
      <c r="AT129" s="20"/>
      <c r="AU129" s="20"/>
      <c r="AV129" s="20"/>
      <c r="AW129" s="20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"/>
    </row>
    <row r="130" spans="1:78" ht="15" customHeight="1">
      <c r="A130" s="114">
        <v>42788</v>
      </c>
      <c r="B130" s="114">
        <v>42795</v>
      </c>
      <c r="C130" s="115" t="s">
        <v>7</v>
      </c>
      <c r="D130" s="132" t="s">
        <v>8</v>
      </c>
      <c r="E130" s="125" t="s">
        <v>122</v>
      </c>
      <c r="G130" s="44">
        <v>71</v>
      </c>
      <c r="H130" s="44">
        <v>77</v>
      </c>
      <c r="I130" s="44">
        <f t="shared" si="21"/>
        <v>-6</v>
      </c>
      <c r="J130" t="s">
        <v>177</v>
      </c>
      <c r="K130" s="76">
        <f t="shared" si="12"/>
        <v>45.5</v>
      </c>
      <c r="L130" s="47">
        <v>6</v>
      </c>
      <c r="M130" s="40">
        <v>5</v>
      </c>
      <c r="N130" s="48">
        <v>1</v>
      </c>
      <c r="O130" s="47">
        <v>4</v>
      </c>
      <c r="P130" s="40">
        <v>7</v>
      </c>
      <c r="Q130" s="48">
        <v>0</v>
      </c>
      <c r="R130" s="47">
        <v>3</v>
      </c>
      <c r="S130" s="40">
        <v>8</v>
      </c>
      <c r="T130" s="48">
        <v>0</v>
      </c>
      <c r="U130" s="99" t="s">
        <v>122</v>
      </c>
      <c r="V130" s="86" t="s">
        <v>122</v>
      </c>
      <c r="W130" s="86" t="s">
        <v>122</v>
      </c>
      <c r="X130" s="86" t="s">
        <v>122</v>
      </c>
      <c r="Y130" s="86" t="s">
        <v>126</v>
      </c>
      <c r="Z130" s="62" t="s">
        <v>126</v>
      </c>
      <c r="AA130" s="62" t="s">
        <v>122</v>
      </c>
      <c r="AB130" s="62" t="s">
        <v>126</v>
      </c>
      <c r="AC130" s="72"/>
      <c r="AD130" s="68">
        <f t="shared" si="17"/>
        <v>42</v>
      </c>
      <c r="AE130" s="68">
        <f t="shared" si="18"/>
        <v>45</v>
      </c>
      <c r="AF130" s="68">
        <f t="shared" si="19"/>
        <v>57</v>
      </c>
      <c r="AG130" s="68"/>
      <c r="AH130" s="91"/>
      <c r="AI130" s="91"/>
      <c r="AJ130" s="27"/>
      <c r="AK130" s="30"/>
      <c r="AL130" s="26"/>
      <c r="AM130" s="18">
        <f>IFERROR(HLOOKUP(Z130,Barême!$C$25:$S$26,2,0),0)</f>
        <v>0</v>
      </c>
      <c r="AN130" s="26"/>
      <c r="AP130" s="20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</row>
    <row r="131" spans="1:78" ht="15" customHeight="1">
      <c r="A131" s="111">
        <v>42947</v>
      </c>
      <c r="B131" s="111">
        <v>42953</v>
      </c>
      <c r="C131" s="115" t="s">
        <v>184</v>
      </c>
      <c r="D131" s="132" t="s">
        <v>18</v>
      </c>
      <c r="E131" s="125" t="s">
        <v>122</v>
      </c>
      <c r="G131" s="44">
        <f>K131+25</f>
        <v>71</v>
      </c>
      <c r="H131" s="44">
        <v>78</v>
      </c>
      <c r="I131" s="44">
        <f t="shared" si="21"/>
        <v>-7</v>
      </c>
      <c r="J131" t="s">
        <v>177</v>
      </c>
      <c r="K131" s="76">
        <f t="shared" ref="K131:K194" si="22">3*S131/2+M131/2+P131+3*(R131+T131)+L131+N131+2*(O131+Q131)</f>
        <v>46</v>
      </c>
      <c r="L131" s="47">
        <v>6</v>
      </c>
      <c r="M131" s="40">
        <v>3</v>
      </c>
      <c r="N131" s="48">
        <v>4</v>
      </c>
      <c r="O131" s="47">
        <v>3</v>
      </c>
      <c r="P131" s="40">
        <v>5</v>
      </c>
      <c r="Q131" s="48">
        <v>2</v>
      </c>
      <c r="R131" s="47">
        <v>4</v>
      </c>
      <c r="S131" s="40">
        <v>5</v>
      </c>
      <c r="T131" s="48">
        <v>0</v>
      </c>
      <c r="U131" s="99" t="s">
        <v>122</v>
      </c>
      <c r="V131" s="86" t="s">
        <v>122</v>
      </c>
      <c r="W131" s="86" t="s">
        <v>122</v>
      </c>
      <c r="X131" s="86" t="s">
        <v>122</v>
      </c>
      <c r="Y131" s="86" t="s">
        <v>126</v>
      </c>
      <c r="Z131" s="62" t="s">
        <v>127</v>
      </c>
      <c r="AA131" s="62"/>
      <c r="AB131" s="62"/>
      <c r="AC131" s="72"/>
      <c r="AD131" s="68">
        <f t="shared" si="17"/>
        <v>39</v>
      </c>
      <c r="AE131" s="68">
        <f t="shared" si="18"/>
        <v>45</v>
      </c>
      <c r="AF131" s="68">
        <f t="shared" si="19"/>
        <v>69</v>
      </c>
      <c r="AG131" s="68"/>
      <c r="AH131" s="91"/>
      <c r="AI131" s="91"/>
      <c r="AJ131" s="27"/>
      <c r="AK131" s="30"/>
      <c r="AL131" s="26"/>
      <c r="AM131" s="18">
        <f>IFERROR(HLOOKUP(Z131,Barême!$C$25:$S$26,2,0),0)</f>
        <v>0</v>
      </c>
      <c r="AN131" s="26"/>
      <c r="AP131" s="20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3"/>
    </row>
    <row r="132" spans="1:78" ht="15" customHeight="1">
      <c r="A132" s="111">
        <v>42993</v>
      </c>
      <c r="B132" s="111">
        <v>42993</v>
      </c>
      <c r="C132" s="115" t="s">
        <v>103</v>
      </c>
      <c r="D132" s="132" t="s">
        <v>24</v>
      </c>
      <c r="E132" s="125" t="s">
        <v>124</v>
      </c>
      <c r="G132" s="44">
        <f>K132</f>
        <v>70.5</v>
      </c>
      <c r="H132" s="44">
        <v>86</v>
      </c>
      <c r="I132" s="44">
        <f t="shared" si="21"/>
        <v>-15.5</v>
      </c>
      <c r="K132" s="76">
        <f t="shared" si="22"/>
        <v>70.5</v>
      </c>
      <c r="L132" s="47">
        <v>6</v>
      </c>
      <c r="M132" s="40">
        <v>4</v>
      </c>
      <c r="N132" s="48">
        <v>4</v>
      </c>
      <c r="O132" s="47">
        <v>7</v>
      </c>
      <c r="P132" s="40">
        <v>5</v>
      </c>
      <c r="Q132" s="48">
        <v>7</v>
      </c>
      <c r="R132" s="47">
        <v>4</v>
      </c>
      <c r="S132" s="40">
        <v>7</v>
      </c>
      <c r="T132" s="48">
        <v>1</v>
      </c>
      <c r="U132" s="99" t="s">
        <v>124</v>
      </c>
      <c r="V132" s="86" t="s">
        <v>124</v>
      </c>
      <c r="W132" s="86" t="s">
        <v>124</v>
      </c>
      <c r="X132" s="86" t="s">
        <v>124</v>
      </c>
      <c r="Y132" s="86" t="s">
        <v>124</v>
      </c>
      <c r="Z132" s="62" t="s">
        <v>124</v>
      </c>
      <c r="AA132" s="62" t="s">
        <v>133</v>
      </c>
      <c r="AB132" s="62" t="s">
        <v>133</v>
      </c>
      <c r="AC132" s="72"/>
      <c r="AD132" s="68">
        <f t="shared" si="17"/>
        <v>51</v>
      </c>
      <c r="AE132" s="68">
        <f t="shared" si="18"/>
        <v>99</v>
      </c>
      <c r="AF132" s="68">
        <f t="shared" si="19"/>
        <v>72</v>
      </c>
      <c r="AG132" s="68"/>
      <c r="AH132" s="91"/>
      <c r="AI132" s="91"/>
      <c r="AJ132" s="27"/>
      <c r="AK132" s="30"/>
      <c r="AL132" s="26"/>
      <c r="AM132" s="18">
        <f>IFERROR(HLOOKUP(Z132,Barême!$C$25:$S$26,2,0),0)</f>
        <v>0</v>
      </c>
      <c r="AN132" s="26"/>
      <c r="AP132" s="20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3"/>
    </row>
    <row r="133" spans="1:78" ht="15" customHeight="1">
      <c r="A133" s="114">
        <v>42811</v>
      </c>
      <c r="B133" s="114">
        <v>42811</v>
      </c>
      <c r="C133" s="112" t="s">
        <v>186</v>
      </c>
      <c r="D133" s="131" t="s">
        <v>24</v>
      </c>
      <c r="E133" s="125" t="s">
        <v>124</v>
      </c>
      <c r="G133" s="44">
        <f>K133</f>
        <v>70</v>
      </c>
      <c r="H133" s="44">
        <v>58</v>
      </c>
      <c r="I133" s="44">
        <f t="shared" si="21"/>
        <v>12</v>
      </c>
      <c r="K133" s="76">
        <f t="shared" si="22"/>
        <v>70</v>
      </c>
      <c r="L133" s="47">
        <v>5</v>
      </c>
      <c r="M133" s="40">
        <v>9</v>
      </c>
      <c r="N133" s="48">
        <v>1</v>
      </c>
      <c r="O133" s="47">
        <v>3</v>
      </c>
      <c r="P133" s="40">
        <v>6</v>
      </c>
      <c r="Q133" s="48">
        <v>2</v>
      </c>
      <c r="R133" s="47">
        <v>5</v>
      </c>
      <c r="S133" s="40">
        <v>11</v>
      </c>
      <c r="T133" s="48">
        <v>4</v>
      </c>
      <c r="U133" s="99" t="s">
        <v>133</v>
      </c>
      <c r="V133" s="87" t="s">
        <v>124</v>
      </c>
      <c r="W133" s="87" t="s">
        <v>124</v>
      </c>
      <c r="X133" s="87" t="s">
        <v>124</v>
      </c>
      <c r="Y133" s="87" t="s">
        <v>133</v>
      </c>
      <c r="Z133" s="60" t="s">
        <v>133</v>
      </c>
      <c r="AA133" s="60"/>
      <c r="AB133" s="78"/>
      <c r="AC133" s="71"/>
      <c r="AD133" s="68">
        <f t="shared" si="17"/>
        <v>87</v>
      </c>
      <c r="AE133" s="68">
        <f t="shared" si="18"/>
        <v>48</v>
      </c>
      <c r="AF133" s="68">
        <f t="shared" si="19"/>
        <v>63</v>
      </c>
      <c r="AG133" s="68"/>
      <c r="AH133" s="91"/>
      <c r="AI133" s="91"/>
      <c r="AJ133" s="27"/>
      <c r="AK133" s="30"/>
      <c r="AL133" s="26"/>
      <c r="AN133" s="66"/>
      <c r="AO133" s="20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3"/>
    </row>
    <row r="134" spans="1:78" s="3" customFormat="1" ht="15" customHeight="1">
      <c r="A134" s="111">
        <v>42995</v>
      </c>
      <c r="B134" s="111">
        <v>42995</v>
      </c>
      <c r="C134" s="115" t="s">
        <v>105</v>
      </c>
      <c r="D134" s="132" t="s">
        <v>12</v>
      </c>
      <c r="E134" s="125" t="s">
        <v>124</v>
      </c>
      <c r="F134"/>
      <c r="G134" s="44">
        <f>K134</f>
        <v>68</v>
      </c>
      <c r="H134" s="44">
        <v>95</v>
      </c>
      <c r="I134" s="44">
        <f t="shared" si="21"/>
        <v>-27</v>
      </c>
      <c r="J134"/>
      <c r="K134" s="76">
        <f t="shared" si="22"/>
        <v>68</v>
      </c>
      <c r="L134" s="47">
        <v>6</v>
      </c>
      <c r="M134" s="40">
        <v>5</v>
      </c>
      <c r="N134" s="48">
        <v>6</v>
      </c>
      <c r="O134" s="47">
        <v>5</v>
      </c>
      <c r="P134" s="40">
        <v>7</v>
      </c>
      <c r="Q134" s="48">
        <v>7</v>
      </c>
      <c r="R134" s="47">
        <v>2</v>
      </c>
      <c r="S134" s="40">
        <v>9</v>
      </c>
      <c r="T134" s="48">
        <v>1</v>
      </c>
      <c r="U134" s="99" t="s">
        <v>124</v>
      </c>
      <c r="V134" s="62" t="s">
        <v>124</v>
      </c>
      <c r="W134" s="62" t="s">
        <v>128</v>
      </c>
      <c r="X134" s="62" t="s">
        <v>128</v>
      </c>
      <c r="Y134" s="62" t="s">
        <v>128</v>
      </c>
      <c r="Z134" s="62" t="s">
        <v>124</v>
      </c>
      <c r="AA134" s="62" t="s">
        <v>128</v>
      </c>
      <c r="AB134" s="62" t="s">
        <v>128</v>
      </c>
      <c r="AC134" s="72"/>
      <c r="AD134" s="68">
        <f t="shared" si="17"/>
        <v>45</v>
      </c>
      <c r="AE134" s="68">
        <f t="shared" si="18"/>
        <v>93</v>
      </c>
      <c r="AF134" s="68">
        <f t="shared" si="19"/>
        <v>87</v>
      </c>
      <c r="AG134" s="68"/>
      <c r="AH134" s="91"/>
      <c r="AI134" s="91"/>
      <c r="AJ134" s="27"/>
      <c r="AK134" s="30"/>
      <c r="AL134" s="26"/>
      <c r="AM134" s="18">
        <f>IFERROR(HLOOKUP(Z134,Barême!$C$25:$S$26,2,0),0)</f>
        <v>0</v>
      </c>
      <c r="AN134" s="26"/>
      <c r="AO134" s="18"/>
      <c r="AP134" s="20"/>
      <c r="AQ134" s="18"/>
      <c r="AR134" s="18"/>
      <c r="AS134" s="18"/>
      <c r="AT134" s="18"/>
      <c r="AU134" s="18"/>
      <c r="AV134" s="18"/>
      <c r="AW134" s="18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"/>
    </row>
    <row r="135" spans="1:78" ht="15" customHeight="1">
      <c r="A135" s="111">
        <v>42878</v>
      </c>
      <c r="B135" s="111">
        <v>42883</v>
      </c>
      <c r="C135" s="116" t="s">
        <v>232</v>
      </c>
      <c r="D135" s="131" t="s">
        <v>200</v>
      </c>
      <c r="E135" s="125" t="s">
        <v>122</v>
      </c>
      <c r="F135">
        <v>1</v>
      </c>
      <c r="G135" s="44">
        <f>K135</f>
        <v>63.5</v>
      </c>
      <c r="H135" s="44">
        <v>56</v>
      </c>
      <c r="I135" s="44">
        <f t="shared" si="21"/>
        <v>7.5</v>
      </c>
      <c r="K135" s="76">
        <f t="shared" si="22"/>
        <v>63.5</v>
      </c>
      <c r="L135" s="47">
        <v>3</v>
      </c>
      <c r="M135" s="40">
        <v>5</v>
      </c>
      <c r="N135" s="48">
        <v>1</v>
      </c>
      <c r="O135" s="47">
        <v>4</v>
      </c>
      <c r="P135" s="40">
        <v>6</v>
      </c>
      <c r="Q135" s="48">
        <v>5</v>
      </c>
      <c r="R135" s="47">
        <v>4</v>
      </c>
      <c r="S135" s="40">
        <v>10</v>
      </c>
      <c r="T135" s="48">
        <v>2</v>
      </c>
      <c r="U135" s="101" t="s">
        <v>126</v>
      </c>
      <c r="V135" s="87" t="s">
        <v>126</v>
      </c>
      <c r="W135" s="87" t="s">
        <v>126</v>
      </c>
      <c r="X135" s="87" t="s">
        <v>132</v>
      </c>
      <c r="Y135" s="87" t="s">
        <v>132</v>
      </c>
      <c r="Z135" s="60"/>
      <c r="AA135" s="60"/>
      <c r="AB135" s="60"/>
      <c r="AC135" s="72"/>
      <c r="AD135" s="68">
        <f>6*(R135+T132)+3*S135</f>
        <v>60</v>
      </c>
      <c r="AE135" s="68">
        <f t="shared" si="18"/>
        <v>72</v>
      </c>
      <c r="AF135" s="68">
        <f t="shared" si="19"/>
        <v>39</v>
      </c>
      <c r="AG135" s="68"/>
      <c r="AH135" s="91"/>
      <c r="AI135" s="91"/>
      <c r="AJ135" s="27"/>
      <c r="AK135" s="30"/>
      <c r="AL135" s="26"/>
      <c r="AN135" s="26"/>
      <c r="AP135" s="20"/>
      <c r="AQ135" s="20"/>
      <c r="AR135" s="20"/>
      <c r="AS135" s="20"/>
      <c r="AT135" s="20"/>
      <c r="AU135" s="20"/>
      <c r="AV135" s="20"/>
      <c r="AW135" s="20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</row>
    <row r="136" spans="1:78" ht="15" customHeight="1">
      <c r="A136" s="111">
        <v>42826</v>
      </c>
      <c r="B136" s="111">
        <v>42826</v>
      </c>
      <c r="C136" s="116" t="s">
        <v>198</v>
      </c>
      <c r="D136" s="132" t="s">
        <v>34</v>
      </c>
      <c r="E136" s="125" t="s">
        <v>124</v>
      </c>
      <c r="F136">
        <v>1</v>
      </c>
      <c r="G136" s="44">
        <f>K136</f>
        <v>60.5</v>
      </c>
      <c r="H136" s="44">
        <v>56</v>
      </c>
      <c r="I136" s="44">
        <f t="shared" si="21"/>
        <v>4.5</v>
      </c>
      <c r="K136" s="76">
        <f t="shared" si="22"/>
        <v>60.5</v>
      </c>
      <c r="L136" s="47">
        <v>2</v>
      </c>
      <c r="M136" s="40">
        <v>7</v>
      </c>
      <c r="N136" s="48">
        <v>2</v>
      </c>
      <c r="O136" s="47">
        <v>2</v>
      </c>
      <c r="P136" s="40">
        <v>8</v>
      </c>
      <c r="Q136" s="48">
        <v>4</v>
      </c>
      <c r="R136" s="47">
        <v>2</v>
      </c>
      <c r="S136" s="40">
        <v>8</v>
      </c>
      <c r="T136" s="48">
        <v>5</v>
      </c>
      <c r="U136" s="99" t="s">
        <v>133</v>
      </c>
      <c r="V136" s="86" t="s">
        <v>133</v>
      </c>
      <c r="W136" s="86" t="s">
        <v>133</v>
      </c>
      <c r="X136" s="86" t="s">
        <v>133</v>
      </c>
      <c r="Y136" s="86" t="s">
        <v>133</v>
      </c>
      <c r="Z136" s="62" t="s">
        <v>133</v>
      </c>
      <c r="AA136" s="62" t="s">
        <v>133</v>
      </c>
      <c r="AB136" s="62" t="s">
        <v>132</v>
      </c>
      <c r="AC136" s="72"/>
      <c r="AD136" s="68">
        <f>6*(R136+T136)+3*S136</f>
        <v>66</v>
      </c>
      <c r="AE136" s="68">
        <f t="shared" si="18"/>
        <v>60</v>
      </c>
      <c r="AF136" s="68">
        <f t="shared" si="19"/>
        <v>45</v>
      </c>
      <c r="AG136" s="68"/>
      <c r="AH136" s="91"/>
      <c r="AI136" s="91"/>
      <c r="AJ136" s="27"/>
      <c r="AK136" s="30"/>
      <c r="AL136" s="26"/>
      <c r="AM136" s="18">
        <f>IFERROR(HLOOKUP(Z136,Barême!$C$25:$S$26,2,0),0)</f>
        <v>0</v>
      </c>
      <c r="AN136" s="26"/>
      <c r="AP136" s="20"/>
      <c r="AQ136" s="20"/>
      <c r="AR136" s="20"/>
      <c r="AS136" s="20"/>
      <c r="AT136" s="20"/>
      <c r="AU136" s="20"/>
      <c r="AV136" s="20"/>
      <c r="AW136" s="20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</row>
    <row r="137" spans="1:78" ht="15" customHeight="1">
      <c r="A137" s="111">
        <v>42998</v>
      </c>
      <c r="B137" s="111">
        <v>42998</v>
      </c>
      <c r="C137" s="116" t="s">
        <v>106</v>
      </c>
      <c r="D137" s="131" t="s">
        <v>24</v>
      </c>
      <c r="E137" s="125" t="s">
        <v>124</v>
      </c>
      <c r="G137" s="44">
        <f>K137*1.7</f>
        <v>60.35</v>
      </c>
      <c r="H137" s="44">
        <v>74</v>
      </c>
      <c r="I137" s="44">
        <f t="shared" si="21"/>
        <v>-13.649999999999999</v>
      </c>
      <c r="K137" s="94">
        <f t="shared" si="22"/>
        <v>35.5</v>
      </c>
      <c r="L137" s="47">
        <v>5</v>
      </c>
      <c r="M137" s="40">
        <v>3</v>
      </c>
      <c r="N137" s="48">
        <v>6</v>
      </c>
      <c r="O137" s="47">
        <v>4</v>
      </c>
      <c r="P137" s="40">
        <v>5</v>
      </c>
      <c r="Q137" s="48">
        <v>5</v>
      </c>
      <c r="R137" s="47"/>
      <c r="S137" s="40"/>
      <c r="T137" s="48"/>
      <c r="U137" s="99" t="s">
        <v>124</v>
      </c>
      <c r="V137" s="87" t="s">
        <v>124</v>
      </c>
      <c r="W137" s="87" t="s">
        <v>124</v>
      </c>
      <c r="X137" s="87" t="s">
        <v>124</v>
      </c>
      <c r="Y137" s="87" t="s">
        <v>124</v>
      </c>
      <c r="Z137" s="60" t="s">
        <v>133</v>
      </c>
      <c r="AA137" s="60" t="s">
        <v>133</v>
      </c>
      <c r="AB137" s="60" t="s">
        <v>133</v>
      </c>
      <c r="AC137" s="72"/>
      <c r="AD137" s="68">
        <f>6*(R137+T137)+3*S137</f>
        <v>0</v>
      </c>
      <c r="AE137" s="68">
        <f t="shared" si="18"/>
        <v>69</v>
      </c>
      <c r="AF137" s="68">
        <f t="shared" si="19"/>
        <v>75</v>
      </c>
      <c r="AG137" s="68"/>
      <c r="AH137" s="91"/>
      <c r="AI137" s="91"/>
      <c r="AJ137" s="27"/>
      <c r="AK137" s="30"/>
      <c r="AL137" s="26"/>
      <c r="AM137" s="18">
        <f>IFERROR(HLOOKUP(Z137,Barême!$C$25:$S$26,2,0),0)</f>
        <v>0</v>
      </c>
      <c r="AN137" s="26"/>
      <c r="AP137" s="20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</row>
    <row r="138" spans="1:78" ht="15" customHeight="1">
      <c r="A138" s="111">
        <v>42994</v>
      </c>
      <c r="B138" s="111">
        <v>42994</v>
      </c>
      <c r="C138" s="116" t="s">
        <v>71</v>
      </c>
      <c r="D138" s="131" t="s">
        <v>14</v>
      </c>
      <c r="E138" s="125" t="s">
        <v>133</v>
      </c>
      <c r="F138">
        <v>-1</v>
      </c>
      <c r="G138" s="44">
        <f>K138</f>
        <v>57</v>
      </c>
      <c r="H138" s="44">
        <v>67</v>
      </c>
      <c r="I138" s="44">
        <f t="shared" si="21"/>
        <v>-10</v>
      </c>
      <c r="K138" s="76">
        <f t="shared" si="22"/>
        <v>57</v>
      </c>
      <c r="L138" s="47">
        <v>1</v>
      </c>
      <c r="M138" s="40">
        <v>10</v>
      </c>
      <c r="N138" s="48">
        <v>6</v>
      </c>
      <c r="O138" s="47">
        <v>0</v>
      </c>
      <c r="P138" s="40">
        <v>12</v>
      </c>
      <c r="Q138" s="48">
        <v>6</v>
      </c>
      <c r="R138" s="47">
        <v>1</v>
      </c>
      <c r="S138" s="40">
        <v>8</v>
      </c>
      <c r="T138" s="48">
        <v>2</v>
      </c>
      <c r="U138" s="99" t="s">
        <v>124</v>
      </c>
      <c r="V138" s="87" t="s">
        <v>124</v>
      </c>
      <c r="W138" s="87" t="s">
        <v>124</v>
      </c>
      <c r="X138" s="87" t="s">
        <v>124</v>
      </c>
      <c r="Y138" s="87" t="s">
        <v>124</v>
      </c>
      <c r="Z138" s="60" t="s">
        <v>124</v>
      </c>
      <c r="AA138" s="60" t="s">
        <v>124</v>
      </c>
      <c r="AB138" s="60" t="s">
        <v>133</v>
      </c>
      <c r="AC138" s="72"/>
      <c r="AD138" s="68">
        <f>6*(R138+T138)+3*S138</f>
        <v>42</v>
      </c>
      <c r="AE138" s="68">
        <f t="shared" si="18"/>
        <v>72</v>
      </c>
      <c r="AF138" s="68">
        <f t="shared" si="19"/>
        <v>72</v>
      </c>
      <c r="AG138" s="68"/>
      <c r="AH138" s="91"/>
      <c r="AI138" s="91"/>
      <c r="AJ138" s="27"/>
      <c r="AK138" s="30"/>
      <c r="AL138" s="26"/>
      <c r="AM138" s="18">
        <f>IFERROR(HLOOKUP(Z138,Barême!$C$25:$S$26,2,0),0)</f>
        <v>0</v>
      </c>
      <c r="AN138" s="26"/>
      <c r="AP138" s="20"/>
      <c r="AQ138" s="20"/>
      <c r="AR138" s="20"/>
      <c r="AS138" s="20"/>
      <c r="AT138" s="20"/>
      <c r="AU138" s="20"/>
      <c r="AV138" s="20"/>
      <c r="AW138" s="20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</row>
    <row r="139" spans="1:78" s="3" customFormat="1" ht="15" customHeight="1">
      <c r="A139" s="111">
        <v>42897</v>
      </c>
      <c r="B139" s="111">
        <v>42897</v>
      </c>
      <c r="C139" s="121" t="s">
        <v>150</v>
      </c>
      <c r="D139" s="134" t="s">
        <v>35</v>
      </c>
      <c r="E139" s="125" t="s">
        <v>133</v>
      </c>
      <c r="F139"/>
      <c r="G139" s="44">
        <f>K139</f>
        <v>56.5</v>
      </c>
      <c r="H139" s="44">
        <v>42</v>
      </c>
      <c r="I139" s="44">
        <f t="shared" si="21"/>
        <v>14.5</v>
      </c>
      <c r="J139"/>
      <c r="K139" s="76">
        <f t="shared" si="22"/>
        <v>56.5</v>
      </c>
      <c r="L139" s="45">
        <v>1</v>
      </c>
      <c r="M139" s="41">
        <v>4</v>
      </c>
      <c r="N139" s="46">
        <v>1</v>
      </c>
      <c r="O139" s="45">
        <v>3</v>
      </c>
      <c r="P139" s="41">
        <v>6</v>
      </c>
      <c r="Q139" s="46">
        <v>3</v>
      </c>
      <c r="R139" s="45">
        <v>5</v>
      </c>
      <c r="S139" s="41">
        <v>5</v>
      </c>
      <c r="T139" s="46">
        <v>4</v>
      </c>
      <c r="U139" s="100" t="s">
        <v>133</v>
      </c>
      <c r="V139" s="89" t="s">
        <v>133</v>
      </c>
      <c r="W139" s="89" t="s">
        <v>133</v>
      </c>
      <c r="X139" s="89" t="s">
        <v>133</v>
      </c>
      <c r="Y139" s="89" t="s">
        <v>133</v>
      </c>
      <c r="Z139" s="63" t="s">
        <v>124</v>
      </c>
      <c r="AA139" s="63" t="s">
        <v>124</v>
      </c>
      <c r="AB139" s="63" t="s">
        <v>128</v>
      </c>
      <c r="AC139" s="72"/>
      <c r="AD139" s="68">
        <f>6*(R139+T139)+3*S139</f>
        <v>69</v>
      </c>
      <c r="AE139" s="68">
        <f t="shared" si="18"/>
        <v>54</v>
      </c>
      <c r="AF139" s="68">
        <f t="shared" si="19"/>
        <v>24</v>
      </c>
      <c r="AG139" s="68"/>
      <c r="AH139" s="91"/>
      <c r="AI139" s="91"/>
      <c r="AJ139" s="27"/>
      <c r="AK139" s="30"/>
      <c r="AL139" s="26"/>
      <c r="AM139" s="18">
        <f>IFERROR(HLOOKUP(Z139,Barême!$C$25:$S$26,2,0),0)</f>
        <v>0</v>
      </c>
      <c r="AN139" s="26"/>
      <c r="AO139" s="18"/>
      <c r="AP139" s="20"/>
      <c r="AQ139" s="20"/>
      <c r="AR139" s="20"/>
      <c r="AS139" s="20"/>
      <c r="AT139" s="20"/>
      <c r="AU139" s="20"/>
      <c r="AV139" s="20"/>
      <c r="AW139" s="20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"/>
    </row>
    <row r="140" spans="1:78" ht="15" customHeight="1">
      <c r="A140" s="114">
        <v>42882</v>
      </c>
      <c r="B140" s="114">
        <v>42882</v>
      </c>
      <c r="C140" s="116" t="s">
        <v>66</v>
      </c>
      <c r="D140" s="131" t="s">
        <v>12</v>
      </c>
      <c r="E140" s="125" t="s">
        <v>133</v>
      </c>
      <c r="F140">
        <v>-1</v>
      </c>
      <c r="G140" s="44">
        <f>K140</f>
        <v>55.5</v>
      </c>
      <c r="H140" s="44">
        <v>66</v>
      </c>
      <c r="I140" s="44">
        <f t="shared" si="21"/>
        <v>-10.5</v>
      </c>
      <c r="K140" s="76">
        <f t="shared" si="22"/>
        <v>55.5</v>
      </c>
      <c r="L140" s="47">
        <v>3</v>
      </c>
      <c r="M140" s="40">
        <v>3</v>
      </c>
      <c r="N140" s="48">
        <v>5</v>
      </c>
      <c r="O140" s="47">
        <v>2</v>
      </c>
      <c r="P140" s="40">
        <v>4</v>
      </c>
      <c r="Q140" s="48">
        <v>7</v>
      </c>
      <c r="R140" s="47">
        <v>2</v>
      </c>
      <c r="S140" s="40">
        <v>6</v>
      </c>
      <c r="T140" s="48">
        <v>3</v>
      </c>
      <c r="U140" s="99" t="s">
        <v>124</v>
      </c>
      <c r="V140" s="87" t="s">
        <v>124</v>
      </c>
      <c r="W140" s="87" t="s">
        <v>124</v>
      </c>
      <c r="X140" s="87" t="s">
        <v>124</v>
      </c>
      <c r="Y140" s="87" t="s">
        <v>124</v>
      </c>
      <c r="Z140" s="60" t="s">
        <v>133</v>
      </c>
      <c r="AA140" s="60" t="s">
        <v>133</v>
      </c>
      <c r="AB140" s="60" t="s">
        <v>133</v>
      </c>
      <c r="AC140" s="72"/>
      <c r="AD140" s="68">
        <f>6*(R140+T137)+3*S140</f>
        <v>30</v>
      </c>
      <c r="AE140" s="68">
        <f t="shared" si="18"/>
        <v>66</v>
      </c>
      <c r="AF140" s="68">
        <f t="shared" si="19"/>
        <v>57</v>
      </c>
      <c r="AG140" s="68"/>
      <c r="AH140" s="91"/>
      <c r="AI140" s="91"/>
      <c r="AJ140" s="27"/>
      <c r="AK140" s="30"/>
      <c r="AL140" s="26"/>
      <c r="AM140" s="18">
        <f>IFERROR(HLOOKUP(Z140,Barême!$C$25:$S$26,2,0),0)</f>
        <v>0</v>
      </c>
      <c r="AN140" s="26"/>
      <c r="AP140" s="20"/>
      <c r="AQ140" s="20"/>
      <c r="AR140" s="20"/>
      <c r="AS140" s="20"/>
      <c r="AT140" s="20"/>
      <c r="AU140" s="20"/>
      <c r="AV140" s="20"/>
      <c r="AW140" s="20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</row>
    <row r="141" spans="1:78" ht="15" customHeight="1">
      <c r="A141" s="114">
        <v>42787</v>
      </c>
      <c r="B141" s="114">
        <v>42790</v>
      </c>
      <c r="C141" s="115" t="s">
        <v>358</v>
      </c>
      <c r="D141" s="131" t="s">
        <v>12</v>
      </c>
      <c r="E141" s="125" t="s">
        <v>126</v>
      </c>
      <c r="F141">
        <v>1</v>
      </c>
      <c r="G141" s="44">
        <f>K141*1.5</f>
        <v>54</v>
      </c>
      <c r="H141" s="44"/>
      <c r="I141" s="44">
        <f t="shared" si="21"/>
        <v>54</v>
      </c>
      <c r="K141" s="94">
        <f t="shared" si="22"/>
        <v>36</v>
      </c>
      <c r="L141" s="47"/>
      <c r="M141" s="40"/>
      <c r="N141" s="48"/>
      <c r="O141" s="47"/>
      <c r="P141" s="40"/>
      <c r="Q141" s="48"/>
      <c r="R141" s="47">
        <v>6</v>
      </c>
      <c r="S141" s="40">
        <v>6</v>
      </c>
      <c r="T141" s="48">
        <v>3</v>
      </c>
      <c r="U141" s="99" t="s">
        <v>127</v>
      </c>
      <c r="V141" s="86"/>
      <c r="W141" s="86"/>
      <c r="X141" s="86"/>
      <c r="Y141" s="86"/>
      <c r="Z141" s="62"/>
      <c r="AA141" s="60"/>
      <c r="AB141" s="60"/>
      <c r="AC141" s="71"/>
      <c r="AD141" s="68">
        <f>6*(R141+T141)+3*S141</f>
        <v>72</v>
      </c>
      <c r="AE141" s="68"/>
      <c r="AF141" s="68"/>
      <c r="AG141" s="68"/>
      <c r="AH141" s="91"/>
      <c r="AI141" s="91"/>
      <c r="AJ141" s="30"/>
      <c r="AK141" s="26"/>
      <c r="AM141" s="26"/>
      <c r="AO141" s="20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3"/>
    </row>
    <row r="142" spans="1:78" s="3" customFormat="1" ht="15" customHeight="1">
      <c r="A142" s="111">
        <v>42889</v>
      </c>
      <c r="B142" s="111">
        <v>42889</v>
      </c>
      <c r="C142" s="115" t="s">
        <v>453</v>
      </c>
      <c r="D142" s="132" t="s">
        <v>24</v>
      </c>
      <c r="E142" s="125" t="s">
        <v>124</v>
      </c>
      <c r="F142">
        <v>2</v>
      </c>
      <c r="G142" s="44">
        <f>K142*1.5</f>
        <v>51.75</v>
      </c>
      <c r="H142" s="44">
        <v>0</v>
      </c>
      <c r="I142" s="44"/>
      <c r="J142"/>
      <c r="K142" s="94">
        <f t="shared" si="22"/>
        <v>34.5</v>
      </c>
      <c r="L142" s="47"/>
      <c r="M142" s="40"/>
      <c r="N142" s="48"/>
      <c r="O142" s="47"/>
      <c r="P142" s="40"/>
      <c r="Q142" s="48"/>
      <c r="R142" s="47">
        <v>4</v>
      </c>
      <c r="S142" s="40">
        <v>5</v>
      </c>
      <c r="T142" s="48">
        <v>5</v>
      </c>
      <c r="U142" s="99" t="s">
        <v>132</v>
      </c>
      <c r="V142" s="86"/>
      <c r="W142" s="86"/>
      <c r="X142" s="86"/>
      <c r="Y142" s="86"/>
      <c r="Z142" s="62"/>
      <c r="AA142" s="62"/>
      <c r="AB142" s="62"/>
      <c r="AC142" s="72"/>
      <c r="AD142" s="68"/>
      <c r="AE142" s="68"/>
      <c r="AF142" s="68"/>
      <c r="AG142" s="68"/>
      <c r="AH142" s="91"/>
      <c r="AI142" s="91"/>
      <c r="AJ142" s="27"/>
      <c r="AK142" s="30"/>
      <c r="AL142" s="26"/>
      <c r="AM142" s="18"/>
      <c r="AN142" s="26"/>
      <c r="AO142" s="18"/>
      <c r="AP142" s="20"/>
      <c r="AQ142" s="20"/>
      <c r="AR142" s="20"/>
      <c r="AS142" s="20"/>
      <c r="AT142" s="20"/>
      <c r="AU142" s="20"/>
      <c r="AV142" s="20"/>
      <c r="AW142" s="20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</row>
    <row r="143" spans="1:78" s="3" customFormat="1" ht="15" customHeight="1">
      <c r="A143" s="111">
        <v>42988</v>
      </c>
      <c r="B143" s="111">
        <v>42988</v>
      </c>
      <c r="C143" s="116" t="s">
        <v>78</v>
      </c>
      <c r="D143" s="131" t="s">
        <v>12</v>
      </c>
      <c r="E143" s="125" t="s">
        <v>133</v>
      </c>
      <c r="F143"/>
      <c r="G143" s="44">
        <f>K143</f>
        <v>51.5</v>
      </c>
      <c r="H143" s="44">
        <v>54</v>
      </c>
      <c r="I143" s="44">
        <f t="shared" ref="I143:I151" si="23">G143-H143</f>
        <v>-2.5</v>
      </c>
      <c r="J143"/>
      <c r="K143" s="76">
        <f t="shared" si="22"/>
        <v>51.5</v>
      </c>
      <c r="L143" s="47">
        <v>3</v>
      </c>
      <c r="M143" s="40">
        <v>4</v>
      </c>
      <c r="N143" s="48">
        <v>6</v>
      </c>
      <c r="O143" s="47">
        <v>2</v>
      </c>
      <c r="P143" s="40">
        <v>3</v>
      </c>
      <c r="Q143" s="48">
        <v>4</v>
      </c>
      <c r="R143" s="47">
        <v>2</v>
      </c>
      <c r="S143" s="40">
        <v>5</v>
      </c>
      <c r="T143" s="48">
        <v>4</v>
      </c>
      <c r="U143" s="99" t="s">
        <v>133</v>
      </c>
      <c r="V143" s="87" t="s">
        <v>124</v>
      </c>
      <c r="W143" s="87" t="s">
        <v>133</v>
      </c>
      <c r="X143" s="87" t="s">
        <v>133</v>
      </c>
      <c r="Y143" s="87" t="s">
        <v>133</v>
      </c>
      <c r="Z143" s="60" t="s">
        <v>132</v>
      </c>
      <c r="AA143" s="60" t="s">
        <v>133</v>
      </c>
      <c r="AB143" s="60" t="s">
        <v>133</v>
      </c>
      <c r="AC143" s="72"/>
      <c r="AD143" s="68">
        <f t="shared" ref="AD143:AD153" si="24">6*(R143+T143)+3*S143</f>
        <v>51</v>
      </c>
      <c r="AE143" s="68">
        <f>6*(O143+Q143)+3*P143</f>
        <v>45</v>
      </c>
      <c r="AF143" s="68">
        <f>6*(L143+N143)+3*M143</f>
        <v>66</v>
      </c>
      <c r="AG143" s="68"/>
      <c r="AH143" s="91"/>
      <c r="AI143" s="91"/>
      <c r="AJ143" s="27"/>
      <c r="AK143" s="30"/>
      <c r="AL143" s="26"/>
      <c r="AM143" s="18">
        <f>IFERROR(HLOOKUP(Z143,Barême!$C$25:$S$26,2,0),0)</f>
        <v>0</v>
      </c>
      <c r="AN143" s="26"/>
      <c r="AO143" s="18"/>
      <c r="AP143" s="20"/>
      <c r="AQ143" s="20"/>
      <c r="AR143" s="20"/>
      <c r="AS143" s="20"/>
      <c r="AT143" s="20"/>
      <c r="AU143" s="20"/>
      <c r="AV143" s="20"/>
      <c r="AW143" s="20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"/>
    </row>
    <row r="144" spans="1:78" ht="15" customHeight="1">
      <c r="A144" s="111">
        <v>42977</v>
      </c>
      <c r="B144" s="111">
        <v>42982</v>
      </c>
      <c r="C144" s="115" t="s">
        <v>225</v>
      </c>
      <c r="D144" s="132" t="s">
        <v>146</v>
      </c>
      <c r="E144" s="125" t="s">
        <v>126</v>
      </c>
      <c r="F144">
        <v>-1</v>
      </c>
      <c r="G144" s="44">
        <f>K144</f>
        <v>50</v>
      </c>
      <c r="H144" s="44">
        <v>76</v>
      </c>
      <c r="I144" s="44">
        <f t="shared" si="23"/>
        <v>-26</v>
      </c>
      <c r="K144" s="76">
        <f t="shared" si="22"/>
        <v>50</v>
      </c>
      <c r="L144" s="47">
        <v>5</v>
      </c>
      <c r="M144" s="40">
        <v>1</v>
      </c>
      <c r="N144" s="48">
        <v>6</v>
      </c>
      <c r="O144" s="47">
        <v>5</v>
      </c>
      <c r="P144" s="40">
        <v>2</v>
      </c>
      <c r="Q144" s="48">
        <v>8</v>
      </c>
      <c r="R144" s="47">
        <v>2</v>
      </c>
      <c r="S144" s="40">
        <v>1</v>
      </c>
      <c r="T144" s="48">
        <v>1</v>
      </c>
      <c r="U144" s="99" t="s">
        <v>122</v>
      </c>
      <c r="V144" s="86" t="s">
        <v>122</v>
      </c>
      <c r="W144" s="86" t="s">
        <v>126</v>
      </c>
      <c r="X144" s="86" t="s">
        <v>127</v>
      </c>
      <c r="Y144" s="86"/>
      <c r="Z144" s="62"/>
      <c r="AA144" s="62"/>
      <c r="AB144" s="62"/>
      <c r="AC144" s="72"/>
      <c r="AD144" s="68">
        <f t="shared" si="24"/>
        <v>21</v>
      </c>
      <c r="AE144" s="68">
        <f>6*(O144+Q144)+3*P144</f>
        <v>84</v>
      </c>
      <c r="AF144" s="68">
        <f>6*(L144+N144)+3*M144</f>
        <v>69</v>
      </c>
      <c r="AG144" s="68"/>
      <c r="AH144" s="91"/>
      <c r="AI144" s="91"/>
      <c r="AJ144" s="27"/>
      <c r="AK144" s="30"/>
      <c r="AL144" s="26"/>
      <c r="AN144" s="26"/>
      <c r="AP144" s="20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</row>
    <row r="145" spans="1:78" ht="15" customHeight="1">
      <c r="A145" s="111">
        <v>43009</v>
      </c>
      <c r="B145" s="111">
        <v>43009</v>
      </c>
      <c r="C145" s="115" t="s">
        <v>112</v>
      </c>
      <c r="D145" s="132" t="s">
        <v>12</v>
      </c>
      <c r="E145" s="125" t="s">
        <v>133</v>
      </c>
      <c r="G145" s="44">
        <f>K145</f>
        <v>50</v>
      </c>
      <c r="H145" s="44">
        <v>58</v>
      </c>
      <c r="I145" s="44">
        <f t="shared" si="23"/>
        <v>-8</v>
      </c>
      <c r="K145" s="76">
        <f t="shared" si="22"/>
        <v>50</v>
      </c>
      <c r="L145" s="47">
        <v>3</v>
      </c>
      <c r="M145" s="40">
        <v>5</v>
      </c>
      <c r="N145" s="48">
        <v>2</v>
      </c>
      <c r="O145" s="47">
        <v>2</v>
      </c>
      <c r="P145" s="40">
        <v>6</v>
      </c>
      <c r="Q145" s="48">
        <v>5</v>
      </c>
      <c r="R145" s="47">
        <v>2</v>
      </c>
      <c r="S145" s="40">
        <v>7</v>
      </c>
      <c r="T145" s="48">
        <v>2</v>
      </c>
      <c r="U145" s="99" t="s">
        <v>133</v>
      </c>
      <c r="V145" s="86" t="s">
        <v>124</v>
      </c>
      <c r="W145" s="86" t="s">
        <v>124</v>
      </c>
      <c r="X145" s="86" t="s">
        <v>128</v>
      </c>
      <c r="Y145" s="86" t="s">
        <v>128</v>
      </c>
      <c r="Z145" s="62" t="s">
        <v>128</v>
      </c>
      <c r="AA145" s="62" t="s">
        <v>124</v>
      </c>
      <c r="AB145" s="62" t="s">
        <v>133</v>
      </c>
      <c r="AC145" s="72"/>
      <c r="AD145" s="68">
        <f t="shared" si="24"/>
        <v>45</v>
      </c>
      <c r="AE145" s="68">
        <f>6*(O145+Q145)+3*P145</f>
        <v>60</v>
      </c>
      <c r="AF145" s="68">
        <f>6*(L145+N145)+3*M145</f>
        <v>45</v>
      </c>
      <c r="AG145" s="68"/>
      <c r="AH145" s="91"/>
      <c r="AI145" s="91"/>
      <c r="AJ145" s="27"/>
      <c r="AK145" s="30"/>
      <c r="AL145" s="26"/>
      <c r="AM145" s="18">
        <f>IFERROR(HLOOKUP(Z145,Barême!$C$25:$S$26,2,0),0)</f>
        <v>0</v>
      </c>
      <c r="AN145" s="26"/>
      <c r="AP145" s="20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3"/>
    </row>
    <row r="146" spans="1:78" ht="15" customHeight="1">
      <c r="A146" s="111">
        <v>42836</v>
      </c>
      <c r="B146" s="111">
        <v>42836</v>
      </c>
      <c r="C146" s="116" t="s">
        <v>238</v>
      </c>
      <c r="D146" s="131" t="s">
        <v>12</v>
      </c>
      <c r="E146" s="125" t="s">
        <v>133</v>
      </c>
      <c r="G146" s="44">
        <f>K146</f>
        <v>49.5</v>
      </c>
      <c r="H146" s="44">
        <v>57</v>
      </c>
      <c r="I146" s="44">
        <f t="shared" si="23"/>
        <v>-7.5</v>
      </c>
      <c r="K146" s="76">
        <f t="shared" si="22"/>
        <v>49.5</v>
      </c>
      <c r="L146" s="47">
        <v>3</v>
      </c>
      <c r="M146" s="40">
        <v>3</v>
      </c>
      <c r="N146" s="48">
        <v>3</v>
      </c>
      <c r="O146" s="47">
        <v>2</v>
      </c>
      <c r="P146" s="40">
        <v>9</v>
      </c>
      <c r="Q146" s="48">
        <v>4</v>
      </c>
      <c r="R146" s="47">
        <v>2</v>
      </c>
      <c r="S146" s="40">
        <v>8</v>
      </c>
      <c r="T146" s="48">
        <v>1</v>
      </c>
      <c r="U146" s="99" t="s">
        <v>133</v>
      </c>
      <c r="V146" s="87" t="s">
        <v>133</v>
      </c>
      <c r="W146" s="87" t="s">
        <v>124</v>
      </c>
      <c r="X146" s="87" t="s">
        <v>124</v>
      </c>
      <c r="Y146" s="87" t="s">
        <v>124</v>
      </c>
      <c r="Z146" s="60" t="s">
        <v>133</v>
      </c>
      <c r="AA146" s="60" t="s">
        <v>124</v>
      </c>
      <c r="AB146" s="60" t="s">
        <v>128</v>
      </c>
      <c r="AC146" s="72"/>
      <c r="AD146" s="68">
        <f t="shared" si="24"/>
        <v>42</v>
      </c>
      <c r="AE146" s="68">
        <f>6*(O146+Q146)+3*P146</f>
        <v>63</v>
      </c>
      <c r="AF146" s="68">
        <f>6*(L146+N146)+3*M146</f>
        <v>45</v>
      </c>
      <c r="AG146" s="68"/>
      <c r="AH146" s="91"/>
      <c r="AI146" s="91"/>
      <c r="AJ146" s="27"/>
      <c r="AK146" s="30"/>
      <c r="AL146" s="26"/>
      <c r="AM146" s="18">
        <f>IFERROR(HLOOKUP(Z146,Barême!$C$25:$S$26,2,0),0)</f>
        <v>0</v>
      </c>
      <c r="AN146" s="26"/>
      <c r="AP146" s="20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</row>
    <row r="147" spans="1:78" ht="15" customHeight="1">
      <c r="A147" s="111">
        <v>42825</v>
      </c>
      <c r="B147" s="111">
        <v>42825</v>
      </c>
      <c r="C147" s="116" t="s">
        <v>42</v>
      </c>
      <c r="D147" s="131" t="s">
        <v>12</v>
      </c>
      <c r="E147" s="125" t="s">
        <v>133</v>
      </c>
      <c r="G147" s="44">
        <f>K147</f>
        <v>47.5</v>
      </c>
      <c r="H147" s="44">
        <v>55</v>
      </c>
      <c r="I147" s="44">
        <f t="shared" si="23"/>
        <v>-7.5</v>
      </c>
      <c r="K147" s="76">
        <f t="shared" si="22"/>
        <v>47.5</v>
      </c>
      <c r="L147" s="47">
        <v>3</v>
      </c>
      <c r="M147" s="40">
        <v>5</v>
      </c>
      <c r="N147" s="48">
        <v>1</v>
      </c>
      <c r="O147" s="47">
        <v>2</v>
      </c>
      <c r="P147" s="40">
        <v>8</v>
      </c>
      <c r="Q147" s="48">
        <v>4</v>
      </c>
      <c r="R147" s="47">
        <v>2</v>
      </c>
      <c r="S147" s="40">
        <v>8</v>
      </c>
      <c r="T147" s="48">
        <v>1</v>
      </c>
      <c r="U147" s="99" t="s">
        <v>133</v>
      </c>
      <c r="V147" s="87" t="s">
        <v>133</v>
      </c>
      <c r="W147" s="87" t="s">
        <v>133</v>
      </c>
      <c r="X147" s="87" t="s">
        <v>133</v>
      </c>
      <c r="Y147" s="87" t="s">
        <v>133</v>
      </c>
      <c r="Z147" s="60" t="s">
        <v>133</v>
      </c>
      <c r="AA147" s="60" t="s">
        <v>133</v>
      </c>
      <c r="AB147" s="60" t="s">
        <v>133</v>
      </c>
      <c r="AC147" s="72"/>
      <c r="AD147" s="68">
        <f t="shared" si="24"/>
        <v>42</v>
      </c>
      <c r="AE147" s="68">
        <f>6*(O147+Q147)+3*P147</f>
        <v>60</v>
      </c>
      <c r="AF147" s="68">
        <f>6*(L147+N147)+3*M147</f>
        <v>39</v>
      </c>
      <c r="AG147" s="68"/>
      <c r="AH147" s="91"/>
      <c r="AI147" s="91"/>
      <c r="AJ147" s="27"/>
      <c r="AK147" s="30"/>
      <c r="AL147" s="26"/>
      <c r="AM147" s="18">
        <f>IFERROR(HLOOKUP(Z147,Barême!$C$25:$S$26,2,0),0)</f>
        <v>0</v>
      </c>
      <c r="AN147" s="26"/>
      <c r="AP147" s="20"/>
      <c r="AQ147" s="20"/>
      <c r="AR147" s="20"/>
      <c r="AS147" s="20"/>
      <c r="AT147" s="20"/>
      <c r="AU147" s="20"/>
      <c r="AV147" s="20"/>
      <c r="AW147" s="20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</row>
    <row r="148" spans="1:78">
      <c r="A148" s="111">
        <v>42952</v>
      </c>
      <c r="B148" s="111">
        <v>42952</v>
      </c>
      <c r="C148" s="116" t="s">
        <v>340</v>
      </c>
      <c r="D148" s="131" t="s">
        <v>24</v>
      </c>
      <c r="E148" s="125" t="s">
        <v>133</v>
      </c>
      <c r="F148">
        <v>1</v>
      </c>
      <c r="G148" s="44">
        <f>K148*1.5</f>
        <v>47.25</v>
      </c>
      <c r="H148" s="44">
        <v>0</v>
      </c>
      <c r="I148" s="44">
        <f t="shared" si="23"/>
        <v>47.25</v>
      </c>
      <c r="K148" s="94">
        <f t="shared" si="22"/>
        <v>31.5</v>
      </c>
      <c r="L148" s="47"/>
      <c r="M148" s="40"/>
      <c r="N148" s="48"/>
      <c r="O148" s="47"/>
      <c r="P148" s="40"/>
      <c r="Q148" s="48"/>
      <c r="R148" s="47">
        <v>2</v>
      </c>
      <c r="S148" s="40">
        <v>7</v>
      </c>
      <c r="T148" s="48">
        <v>5</v>
      </c>
      <c r="U148" s="99" t="s">
        <v>132</v>
      </c>
      <c r="V148" s="87"/>
      <c r="W148" s="87"/>
      <c r="X148" s="87"/>
      <c r="Y148" s="87"/>
      <c r="Z148" s="60"/>
      <c r="AA148" s="60"/>
      <c r="AB148" s="60"/>
      <c r="AC148" s="72"/>
      <c r="AD148" s="68">
        <f t="shared" si="24"/>
        <v>63</v>
      </c>
      <c r="AE148" s="68"/>
      <c r="AF148" s="68"/>
      <c r="AG148" s="68"/>
      <c r="AH148" s="91"/>
      <c r="AI148" s="91"/>
      <c r="AJ148" s="27"/>
      <c r="AK148" s="30"/>
      <c r="AL148" s="26"/>
      <c r="AN148" s="26"/>
      <c r="AP148" s="20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3"/>
    </row>
    <row r="149" spans="1:78" s="3" customFormat="1" ht="15" customHeight="1">
      <c r="A149" s="114">
        <v>42817</v>
      </c>
      <c r="B149" s="114">
        <v>42820</v>
      </c>
      <c r="C149" s="116" t="s">
        <v>182</v>
      </c>
      <c r="D149" s="131" t="s">
        <v>14</v>
      </c>
      <c r="E149" s="125" t="s">
        <v>126</v>
      </c>
      <c r="F149">
        <v>-1</v>
      </c>
      <c r="G149" s="44">
        <f>K149</f>
        <v>46.5</v>
      </c>
      <c r="H149" s="44">
        <v>64</v>
      </c>
      <c r="I149" s="44">
        <f t="shared" si="23"/>
        <v>-17.5</v>
      </c>
      <c r="J149"/>
      <c r="K149" s="76">
        <f t="shared" si="22"/>
        <v>46.5</v>
      </c>
      <c r="L149" s="47">
        <v>3</v>
      </c>
      <c r="M149" s="40">
        <v>9</v>
      </c>
      <c r="N149" s="48">
        <v>3</v>
      </c>
      <c r="O149" s="47">
        <v>1</v>
      </c>
      <c r="P149" s="40">
        <v>10</v>
      </c>
      <c r="Q149" s="48">
        <v>3</v>
      </c>
      <c r="R149" s="47">
        <v>1</v>
      </c>
      <c r="S149" s="40">
        <v>6</v>
      </c>
      <c r="T149" s="48">
        <v>2</v>
      </c>
      <c r="U149" s="99" t="s">
        <v>122</v>
      </c>
      <c r="V149" s="87" t="s">
        <v>122</v>
      </c>
      <c r="W149" s="87" t="s">
        <v>122</v>
      </c>
      <c r="X149" s="87" t="s">
        <v>122</v>
      </c>
      <c r="Y149" s="87" t="s">
        <v>122</v>
      </c>
      <c r="Z149" s="60" t="s">
        <v>123</v>
      </c>
      <c r="AA149" s="60" t="s">
        <v>123</v>
      </c>
      <c r="AB149" s="60" t="s">
        <v>122</v>
      </c>
      <c r="AC149" s="72"/>
      <c r="AD149" s="68">
        <f t="shared" si="24"/>
        <v>36</v>
      </c>
      <c r="AE149" s="68">
        <f>6*(O149+Q149)+3*P149</f>
        <v>54</v>
      </c>
      <c r="AF149" s="68">
        <f>6*(L149+N149)+3*M149</f>
        <v>63</v>
      </c>
      <c r="AG149" s="68"/>
      <c r="AH149" s="91"/>
      <c r="AI149" s="91"/>
      <c r="AJ149" s="27"/>
      <c r="AK149" s="30"/>
      <c r="AL149" s="26"/>
      <c r="AM149" s="18">
        <f>IFERROR(HLOOKUP(Z149,Barême!$C$25:$S$26,2,0),0)</f>
        <v>0</v>
      </c>
      <c r="AN149" s="26"/>
      <c r="AO149" s="18"/>
      <c r="AP149" s="20"/>
      <c r="AQ149" s="20"/>
      <c r="AR149" s="20"/>
      <c r="AS149" s="20"/>
      <c r="AT149" s="20"/>
      <c r="AU149" s="20"/>
      <c r="AV149" s="20"/>
      <c r="AW149" s="20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</row>
    <row r="150" spans="1:78" ht="15" customHeight="1">
      <c r="A150" s="111" t="s">
        <v>461</v>
      </c>
      <c r="B150" s="111" t="s">
        <v>461</v>
      </c>
      <c r="C150" s="116" t="s">
        <v>116</v>
      </c>
      <c r="D150" s="131" t="s">
        <v>24</v>
      </c>
      <c r="E150" s="125" t="s">
        <v>133</v>
      </c>
      <c r="G150" s="44">
        <f>K150</f>
        <v>46.5</v>
      </c>
      <c r="H150" s="44">
        <v>44</v>
      </c>
      <c r="I150" s="44">
        <f t="shared" si="23"/>
        <v>2.5</v>
      </c>
      <c r="K150" s="76">
        <f t="shared" si="22"/>
        <v>46.5</v>
      </c>
      <c r="L150" s="47">
        <v>3</v>
      </c>
      <c r="M150" s="40">
        <v>2</v>
      </c>
      <c r="N150" s="48">
        <v>4</v>
      </c>
      <c r="O150" s="47">
        <v>2</v>
      </c>
      <c r="P150" s="40">
        <v>4</v>
      </c>
      <c r="Q150" s="48">
        <v>4</v>
      </c>
      <c r="R150" s="47">
        <v>3</v>
      </c>
      <c r="S150" s="40">
        <v>5</v>
      </c>
      <c r="T150" s="48">
        <v>2</v>
      </c>
      <c r="U150" s="99" t="s">
        <v>133</v>
      </c>
      <c r="V150" s="87" t="s">
        <v>133</v>
      </c>
      <c r="W150" s="87" t="s">
        <v>133</v>
      </c>
      <c r="X150" s="87" t="s">
        <v>133</v>
      </c>
      <c r="Y150" s="87" t="s">
        <v>133</v>
      </c>
      <c r="Z150" s="60" t="s">
        <v>133</v>
      </c>
      <c r="AA150" s="60" t="s">
        <v>133</v>
      </c>
      <c r="AB150" s="60" t="s">
        <v>133</v>
      </c>
      <c r="AC150" s="72"/>
      <c r="AD150" s="68">
        <f t="shared" si="24"/>
        <v>45</v>
      </c>
      <c r="AE150" s="68">
        <f>6*(O150+Q150)+3*P150</f>
        <v>48</v>
      </c>
      <c r="AF150" s="68">
        <f>6*(L150+N150)+3*M150</f>
        <v>48</v>
      </c>
      <c r="AG150" s="68"/>
      <c r="AH150" s="91"/>
      <c r="AI150" s="91"/>
      <c r="AJ150" s="27"/>
      <c r="AK150" s="30"/>
      <c r="AL150" s="26"/>
      <c r="AM150" s="18">
        <f>IFERROR(HLOOKUP(Z150,Barême!$C$25:$S$26,2,0),0)</f>
        <v>0</v>
      </c>
      <c r="AN150" s="26"/>
      <c r="AP150" s="20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</row>
    <row r="151" spans="1:78" s="3" customFormat="1" ht="15" customHeight="1">
      <c r="A151" s="111">
        <v>42843</v>
      </c>
      <c r="B151" s="111">
        <v>42848</v>
      </c>
      <c r="C151" s="115" t="s">
        <v>275</v>
      </c>
      <c r="D151" s="132" t="s">
        <v>276</v>
      </c>
      <c r="E151" s="125" t="s">
        <v>126</v>
      </c>
      <c r="F151">
        <v>1</v>
      </c>
      <c r="G151" s="44">
        <f>K151*1.15</f>
        <v>44.274999999999999</v>
      </c>
      <c r="H151" s="44">
        <v>2.25</v>
      </c>
      <c r="I151" s="44">
        <f t="shared" si="23"/>
        <v>42.024999999999999</v>
      </c>
      <c r="J151"/>
      <c r="K151" s="94">
        <f t="shared" si="22"/>
        <v>38.5</v>
      </c>
      <c r="L151" s="47"/>
      <c r="M151" s="40"/>
      <c r="N151" s="48"/>
      <c r="O151" s="47">
        <v>0</v>
      </c>
      <c r="P151" s="40">
        <v>1</v>
      </c>
      <c r="Q151" s="48">
        <v>0</v>
      </c>
      <c r="R151" s="47">
        <v>5</v>
      </c>
      <c r="S151" s="40">
        <v>7</v>
      </c>
      <c r="T151" s="48">
        <v>4</v>
      </c>
      <c r="U151" s="99" t="s">
        <v>127</v>
      </c>
      <c r="V151" s="86" t="s">
        <v>127</v>
      </c>
      <c r="W151" s="86"/>
      <c r="X151" s="86"/>
      <c r="Y151" s="86"/>
      <c r="Z151" s="62"/>
      <c r="AA151" s="62"/>
      <c r="AB151" s="62"/>
      <c r="AC151" s="72"/>
      <c r="AD151" s="68">
        <f t="shared" si="24"/>
        <v>75</v>
      </c>
      <c r="AE151" s="68"/>
      <c r="AF151" s="68"/>
      <c r="AG151" s="68"/>
      <c r="AH151" s="91"/>
      <c r="AI151" s="91"/>
      <c r="AJ151" s="27"/>
      <c r="AK151" s="30"/>
      <c r="AL151" s="26"/>
      <c r="AM151" s="18"/>
      <c r="AN151" s="26"/>
      <c r="AO151" s="18"/>
      <c r="AP151" s="20"/>
      <c r="AQ151" s="18"/>
      <c r="AR151" s="18"/>
      <c r="AS151" s="18"/>
      <c r="AT151" s="18"/>
      <c r="AU151" s="18"/>
      <c r="AV151" s="18"/>
      <c r="AW151" s="18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"/>
    </row>
    <row r="152" spans="1:78" s="3" customFormat="1" ht="15" customHeight="1">
      <c r="A152" s="114">
        <v>42812</v>
      </c>
      <c r="B152" s="114">
        <v>42812</v>
      </c>
      <c r="C152" s="120" t="s">
        <v>181</v>
      </c>
      <c r="D152" s="132" t="s">
        <v>12</v>
      </c>
      <c r="E152" s="125" t="s">
        <v>133</v>
      </c>
      <c r="F152"/>
      <c r="G152" s="44">
        <v>44</v>
      </c>
      <c r="H152" s="44">
        <v>46</v>
      </c>
      <c r="I152" s="44">
        <v>0</v>
      </c>
      <c r="J152"/>
      <c r="K152" s="76">
        <f t="shared" si="22"/>
        <v>44</v>
      </c>
      <c r="L152" s="47">
        <v>3</v>
      </c>
      <c r="M152" s="40">
        <v>7</v>
      </c>
      <c r="N152" s="48">
        <v>1</v>
      </c>
      <c r="O152" s="47">
        <v>2</v>
      </c>
      <c r="P152" s="40">
        <v>8</v>
      </c>
      <c r="Q152" s="48">
        <v>1</v>
      </c>
      <c r="R152" s="47">
        <v>2</v>
      </c>
      <c r="S152" s="40">
        <v>9</v>
      </c>
      <c r="T152" s="48">
        <v>1</v>
      </c>
      <c r="U152" s="99" t="s">
        <v>133</v>
      </c>
      <c r="V152" s="86" t="s">
        <v>133</v>
      </c>
      <c r="W152" s="86" t="s">
        <v>124</v>
      </c>
      <c r="X152" s="86" t="s">
        <v>124</v>
      </c>
      <c r="Y152" s="86" t="s">
        <v>133</v>
      </c>
      <c r="Z152" s="62" t="s">
        <v>133</v>
      </c>
      <c r="AA152" s="62"/>
      <c r="AB152" s="62"/>
      <c r="AC152" s="72"/>
      <c r="AD152" s="68">
        <f t="shared" si="24"/>
        <v>45</v>
      </c>
      <c r="AE152" s="68">
        <f>6*(O152+Q152)+3*P152</f>
        <v>42</v>
      </c>
      <c r="AF152" s="68">
        <f>6*(L152+N152)+3*M152</f>
        <v>45</v>
      </c>
      <c r="AG152" s="68"/>
      <c r="AH152" s="91"/>
      <c r="AI152" s="91"/>
      <c r="AJ152" s="27"/>
      <c r="AK152" s="30"/>
      <c r="AL152" s="26"/>
      <c r="AM152" s="18">
        <f>IFERROR(HLOOKUP(Z152,Barême!$C$25:$S$26,2,0),0)</f>
        <v>0</v>
      </c>
      <c r="AN152" s="26"/>
      <c r="AO152" s="18"/>
      <c r="AP152" s="20"/>
      <c r="AQ152" s="18"/>
      <c r="AR152" s="18"/>
      <c r="AS152" s="18"/>
      <c r="AT152" s="18"/>
      <c r="AU152" s="18"/>
      <c r="AV152" s="18"/>
      <c r="AW152" s="18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</row>
    <row r="153" spans="1:78" s="3" customFormat="1" ht="15" customHeight="1">
      <c r="A153" s="114">
        <v>42813</v>
      </c>
      <c r="B153" s="114">
        <v>42813</v>
      </c>
      <c r="C153" s="116" t="s">
        <v>33</v>
      </c>
      <c r="D153" s="131" t="s">
        <v>12</v>
      </c>
      <c r="E153" s="125" t="s">
        <v>133</v>
      </c>
      <c r="F153"/>
      <c r="G153" s="44">
        <v>43</v>
      </c>
      <c r="H153" s="44">
        <v>46</v>
      </c>
      <c r="I153" s="44">
        <f t="shared" ref="I153:I200" si="25">G153-H153</f>
        <v>-3</v>
      </c>
      <c r="J153"/>
      <c r="K153" s="76">
        <f t="shared" si="22"/>
        <v>43</v>
      </c>
      <c r="L153" s="47">
        <v>3</v>
      </c>
      <c r="M153" s="40">
        <v>8</v>
      </c>
      <c r="N153" s="48">
        <v>1</v>
      </c>
      <c r="O153" s="47">
        <v>2</v>
      </c>
      <c r="P153" s="40">
        <v>8</v>
      </c>
      <c r="Q153" s="48">
        <v>1</v>
      </c>
      <c r="R153" s="47">
        <v>2</v>
      </c>
      <c r="S153" s="40">
        <v>8</v>
      </c>
      <c r="T153" s="48">
        <v>1</v>
      </c>
      <c r="U153" s="99" t="s">
        <v>133</v>
      </c>
      <c r="V153" s="88" t="s">
        <v>133</v>
      </c>
      <c r="W153" s="88" t="s">
        <v>124</v>
      </c>
      <c r="X153" s="88" t="s">
        <v>124</v>
      </c>
      <c r="Y153" s="88" t="s">
        <v>124</v>
      </c>
      <c r="Z153" s="60" t="s">
        <v>124</v>
      </c>
      <c r="AA153" s="60" t="s">
        <v>124</v>
      </c>
      <c r="AB153" s="60" t="s">
        <v>128</v>
      </c>
      <c r="AC153" s="72"/>
      <c r="AD153" s="68">
        <f t="shared" si="24"/>
        <v>42</v>
      </c>
      <c r="AE153" s="68">
        <f>6*(O153+Q153)+3*P153</f>
        <v>42</v>
      </c>
      <c r="AF153" s="68">
        <f>6*(L153+N153)+3*M153</f>
        <v>48</v>
      </c>
      <c r="AG153" s="68"/>
      <c r="AH153" s="91"/>
      <c r="AI153" s="91"/>
      <c r="AJ153" s="27"/>
      <c r="AK153" s="30"/>
      <c r="AL153" s="26"/>
      <c r="AM153" s="18">
        <f>IFERROR(HLOOKUP(Z153,Barême!$C$25:$S$26,2,0),0)</f>
        <v>0</v>
      </c>
      <c r="AN153" s="26"/>
      <c r="AO153" s="18"/>
      <c r="AP153" s="20"/>
      <c r="AQ153" s="18"/>
      <c r="AR153" s="18"/>
      <c r="AS153" s="18"/>
      <c r="AT153" s="18"/>
      <c r="AU153" s="18"/>
      <c r="AV153" s="18"/>
      <c r="AW153" s="18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"/>
    </row>
    <row r="154" spans="1:78" s="3" customFormat="1" ht="15" customHeight="1">
      <c r="A154" s="111">
        <v>42883</v>
      </c>
      <c r="B154" s="111">
        <v>42883</v>
      </c>
      <c r="C154" s="116" t="s">
        <v>68</v>
      </c>
      <c r="D154" s="131" t="s">
        <v>12</v>
      </c>
      <c r="E154" s="125" t="s">
        <v>133</v>
      </c>
      <c r="F154"/>
      <c r="G154" s="44">
        <f>K154</f>
        <v>42.5</v>
      </c>
      <c r="H154" s="44">
        <v>54</v>
      </c>
      <c r="I154" s="44">
        <f t="shared" si="25"/>
        <v>-11.5</v>
      </c>
      <c r="J154"/>
      <c r="K154" s="76">
        <f t="shared" si="22"/>
        <v>42.5</v>
      </c>
      <c r="L154" s="47">
        <v>3</v>
      </c>
      <c r="M154" s="40">
        <v>3</v>
      </c>
      <c r="N154" s="48">
        <v>4</v>
      </c>
      <c r="O154" s="47">
        <v>2</v>
      </c>
      <c r="P154" s="40">
        <v>4</v>
      </c>
      <c r="Q154" s="48">
        <v>4</v>
      </c>
      <c r="R154" s="47">
        <v>2</v>
      </c>
      <c r="S154" s="40">
        <v>6</v>
      </c>
      <c r="T154" s="48">
        <v>1</v>
      </c>
      <c r="U154" s="99" t="s">
        <v>133</v>
      </c>
      <c r="V154" s="60" t="s">
        <v>124</v>
      </c>
      <c r="W154" s="60" t="s">
        <v>124</v>
      </c>
      <c r="X154" s="60" t="s">
        <v>124</v>
      </c>
      <c r="Y154" s="60" t="s">
        <v>124</v>
      </c>
      <c r="Z154" s="60" t="s">
        <v>133</v>
      </c>
      <c r="AA154" s="60" t="s">
        <v>133</v>
      </c>
      <c r="AB154" s="60" t="s">
        <v>133</v>
      </c>
      <c r="AC154" s="72"/>
      <c r="AD154" s="68">
        <f>6*(R154+T151)+3*S154</f>
        <v>54</v>
      </c>
      <c r="AE154" s="68">
        <f>6*(O154+Q154)+3*P154</f>
        <v>48</v>
      </c>
      <c r="AF154" s="68">
        <f>6*(L154+N154)+3*M154</f>
        <v>51</v>
      </c>
      <c r="AG154" s="68"/>
      <c r="AH154" s="91"/>
      <c r="AI154" s="91"/>
      <c r="AJ154" s="27"/>
      <c r="AK154" s="30"/>
      <c r="AL154" s="26"/>
      <c r="AM154" s="18">
        <f>IFERROR(HLOOKUP(Z154,Barême!$C$25:$S$26,2,0),0)</f>
        <v>0</v>
      </c>
      <c r="AN154" s="26"/>
      <c r="AO154" s="18"/>
      <c r="AP154" s="20"/>
      <c r="AQ154" s="20"/>
      <c r="AR154" s="20"/>
      <c r="AS154" s="20"/>
      <c r="AT154" s="20"/>
      <c r="AU154" s="20"/>
      <c r="AV154" s="20"/>
      <c r="AW154" s="20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</row>
    <row r="155" spans="1:78" s="3" customFormat="1" ht="15" customHeight="1">
      <c r="A155" s="111">
        <v>42967</v>
      </c>
      <c r="B155" s="111">
        <v>42967</v>
      </c>
      <c r="C155" s="116" t="s">
        <v>97</v>
      </c>
      <c r="D155" s="131" t="s">
        <v>24</v>
      </c>
      <c r="E155" s="125" t="s">
        <v>133</v>
      </c>
      <c r="F155"/>
      <c r="G155" s="44">
        <f>K155</f>
        <v>42</v>
      </c>
      <c r="H155" s="44">
        <v>38</v>
      </c>
      <c r="I155" s="44">
        <f t="shared" si="25"/>
        <v>4</v>
      </c>
      <c r="J155"/>
      <c r="K155" s="76">
        <f t="shared" si="22"/>
        <v>42</v>
      </c>
      <c r="L155" s="47">
        <v>2</v>
      </c>
      <c r="M155" s="40">
        <v>3</v>
      </c>
      <c r="N155" s="48">
        <v>2</v>
      </c>
      <c r="O155" s="47">
        <v>1</v>
      </c>
      <c r="P155" s="40">
        <v>5</v>
      </c>
      <c r="Q155" s="48">
        <v>2</v>
      </c>
      <c r="R155" s="47">
        <v>2</v>
      </c>
      <c r="S155" s="40">
        <v>9</v>
      </c>
      <c r="T155" s="48">
        <v>2</v>
      </c>
      <c r="U155" s="99" t="s">
        <v>133</v>
      </c>
      <c r="V155" s="87" t="s">
        <v>133</v>
      </c>
      <c r="W155" s="87" t="s">
        <v>124</v>
      </c>
      <c r="X155" s="87" t="s">
        <v>124</v>
      </c>
      <c r="Y155" s="87" t="s">
        <v>128</v>
      </c>
      <c r="Z155" s="60" t="s">
        <v>124</v>
      </c>
      <c r="AA155" s="60" t="s">
        <v>124</v>
      </c>
      <c r="AB155" s="60" t="s">
        <v>133</v>
      </c>
      <c r="AC155" s="72"/>
      <c r="AD155" s="68">
        <f>6*(R155+T155)+3*S155</f>
        <v>51</v>
      </c>
      <c r="AE155" s="68">
        <f>6*(O155+Q155)+3*P155</f>
        <v>33</v>
      </c>
      <c r="AF155" s="68">
        <f>6*(L155+N155)+3*M155</f>
        <v>33</v>
      </c>
      <c r="AG155" s="68"/>
      <c r="AH155" s="91"/>
      <c r="AI155" s="91"/>
      <c r="AJ155" s="27"/>
      <c r="AK155" s="30"/>
      <c r="AL155" s="26"/>
      <c r="AM155" s="18">
        <f>IFERROR(HLOOKUP(Z155,Barême!$C$25:$S$26,2,0),0)</f>
        <v>0</v>
      </c>
      <c r="AN155" s="26"/>
      <c r="AO155" s="18"/>
      <c r="AP155" s="20"/>
      <c r="AQ155" s="20"/>
      <c r="AR155" s="20"/>
      <c r="AS155" s="20"/>
      <c r="AT155" s="20"/>
      <c r="AU155" s="20"/>
      <c r="AV155" s="20"/>
      <c r="AW155" s="20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"/>
    </row>
    <row r="156" spans="1:78" s="3" customFormat="1" ht="15" customHeight="1">
      <c r="A156" s="111">
        <v>42932</v>
      </c>
      <c r="B156" s="111">
        <v>42945</v>
      </c>
      <c r="C156" s="116" t="s">
        <v>81</v>
      </c>
      <c r="D156" s="131" t="s">
        <v>82</v>
      </c>
      <c r="E156" s="125" t="s">
        <v>126</v>
      </c>
      <c r="F156"/>
      <c r="G156" s="44">
        <f>K156+25</f>
        <v>41.5</v>
      </c>
      <c r="H156" s="44">
        <v>41</v>
      </c>
      <c r="I156" s="44">
        <f t="shared" si="25"/>
        <v>0.5</v>
      </c>
      <c r="J156" t="s">
        <v>177</v>
      </c>
      <c r="K156" s="76">
        <f t="shared" si="22"/>
        <v>16.5</v>
      </c>
      <c r="L156" s="47">
        <v>0</v>
      </c>
      <c r="M156" s="40">
        <v>5</v>
      </c>
      <c r="N156" s="48">
        <v>0</v>
      </c>
      <c r="O156" s="47">
        <v>1</v>
      </c>
      <c r="P156" s="40">
        <v>3</v>
      </c>
      <c r="Q156" s="48">
        <v>0</v>
      </c>
      <c r="R156" s="47">
        <v>1</v>
      </c>
      <c r="S156" s="40">
        <v>4</v>
      </c>
      <c r="T156" s="48">
        <v>0</v>
      </c>
      <c r="U156" s="99" t="s">
        <v>126</v>
      </c>
      <c r="V156" s="87" t="s">
        <v>126</v>
      </c>
      <c r="W156" s="87" t="s">
        <v>126</v>
      </c>
      <c r="X156" s="87" t="s">
        <v>126</v>
      </c>
      <c r="Y156" s="87" t="s">
        <v>126</v>
      </c>
      <c r="Z156" s="60" t="s">
        <v>126</v>
      </c>
      <c r="AA156" s="60" t="s">
        <v>126</v>
      </c>
      <c r="AB156" s="60" t="s">
        <v>126</v>
      </c>
      <c r="AC156" s="72"/>
      <c r="AD156" s="68">
        <f>6*(R156+T156)+3*S156</f>
        <v>18</v>
      </c>
      <c r="AE156" s="68">
        <f>6*(O156+Q156)+3*P156</f>
        <v>15</v>
      </c>
      <c r="AF156" s="68">
        <f>6*(L156+N156)+3*M156</f>
        <v>15</v>
      </c>
      <c r="AG156" s="68"/>
      <c r="AH156" s="91"/>
      <c r="AI156" s="91"/>
      <c r="AJ156" s="27"/>
      <c r="AK156" s="30"/>
      <c r="AL156" s="26"/>
      <c r="AM156" s="18">
        <f>IFERROR(HLOOKUP(Z156,Barême!$C$25:$S$26,2,0),0)</f>
        <v>0</v>
      </c>
      <c r="AN156" s="26"/>
      <c r="AO156" s="18"/>
      <c r="AP156" s="20"/>
      <c r="AQ156" s="18"/>
      <c r="AR156" s="18"/>
      <c r="AS156" s="18"/>
      <c r="AT156" s="18"/>
      <c r="AU156" s="18"/>
      <c r="AV156" s="18"/>
      <c r="AW156" s="18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</row>
    <row r="157" spans="1:78" ht="15" customHeight="1">
      <c r="A157" s="111">
        <v>43001</v>
      </c>
      <c r="B157" s="114">
        <v>43002</v>
      </c>
      <c r="C157" s="116" t="s">
        <v>245</v>
      </c>
      <c r="D157" s="131" t="s">
        <v>12</v>
      </c>
      <c r="E157" s="125" t="s">
        <v>126</v>
      </c>
      <c r="G157" s="44">
        <f>K157*1.7</f>
        <v>40.799999999999997</v>
      </c>
      <c r="H157" s="44">
        <v>46</v>
      </c>
      <c r="I157" s="44">
        <f t="shared" si="25"/>
        <v>-5.2000000000000028</v>
      </c>
      <c r="K157" s="94">
        <f t="shared" si="22"/>
        <v>24</v>
      </c>
      <c r="L157" s="47">
        <v>3</v>
      </c>
      <c r="M157" s="40">
        <v>4</v>
      </c>
      <c r="N157" s="48">
        <v>3</v>
      </c>
      <c r="O157" s="47">
        <v>2</v>
      </c>
      <c r="P157" s="40">
        <v>6</v>
      </c>
      <c r="Q157" s="48">
        <v>3</v>
      </c>
      <c r="R157" s="47"/>
      <c r="S157" s="40"/>
      <c r="T157" s="48"/>
      <c r="U157" s="99" t="s">
        <v>126</v>
      </c>
      <c r="V157" s="87" t="s">
        <v>126</v>
      </c>
      <c r="W157" s="87" t="s">
        <v>126</v>
      </c>
      <c r="X157" s="87"/>
      <c r="Y157" s="87"/>
      <c r="Z157" s="60"/>
      <c r="AA157" s="60"/>
      <c r="AB157" s="60"/>
      <c r="AC157" s="72"/>
      <c r="AD157" s="68"/>
      <c r="AE157" s="68"/>
      <c r="AF157" s="68"/>
      <c r="AG157" s="68"/>
      <c r="AH157" s="91"/>
      <c r="AI157" s="91"/>
      <c r="AJ157" s="27"/>
      <c r="AK157" s="30"/>
      <c r="AL157" s="26"/>
      <c r="AN157" s="26"/>
      <c r="AP157" s="20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</row>
    <row r="158" spans="1:78" s="3" customFormat="1" ht="15" customHeight="1">
      <c r="A158" s="111">
        <v>42774</v>
      </c>
      <c r="B158" s="111">
        <v>42778</v>
      </c>
      <c r="C158" s="112" t="s">
        <v>361</v>
      </c>
      <c r="D158" s="131" t="s">
        <v>12</v>
      </c>
      <c r="E158" s="125" t="s">
        <v>126</v>
      </c>
      <c r="F158">
        <v>1</v>
      </c>
      <c r="G158" s="44">
        <f>K158*1.5</f>
        <v>40.5</v>
      </c>
      <c r="H158" s="44"/>
      <c r="I158" s="44">
        <f t="shared" si="25"/>
        <v>40.5</v>
      </c>
      <c r="J158"/>
      <c r="K158" s="94">
        <f t="shared" si="22"/>
        <v>27</v>
      </c>
      <c r="L158" s="47"/>
      <c r="M158" s="40"/>
      <c r="N158" s="48"/>
      <c r="O158" s="47"/>
      <c r="P158" s="40"/>
      <c r="Q158" s="48"/>
      <c r="R158" s="47">
        <v>3</v>
      </c>
      <c r="S158" s="40">
        <v>6</v>
      </c>
      <c r="T158" s="48">
        <v>3</v>
      </c>
      <c r="U158" s="99" t="s">
        <v>127</v>
      </c>
      <c r="V158" s="87"/>
      <c r="W158" s="87"/>
      <c r="X158" s="87"/>
      <c r="Y158" s="87"/>
      <c r="Z158" s="60"/>
      <c r="AA158" s="60"/>
      <c r="AB158" s="60"/>
      <c r="AC158" s="71"/>
      <c r="AD158" s="68">
        <f>6*(R158+T158)+3*S158</f>
        <v>54</v>
      </c>
      <c r="AE158" s="68"/>
      <c r="AF158" s="68"/>
      <c r="AG158" s="68"/>
      <c r="AH158" s="91"/>
      <c r="AI158" s="91"/>
      <c r="AJ158" s="27"/>
      <c r="AK158" s="30"/>
      <c r="AL158" s="26"/>
      <c r="AM158" s="18"/>
      <c r="AN158" s="26"/>
      <c r="AO158" s="18"/>
      <c r="AP158" s="20"/>
      <c r="AQ158" s="18"/>
      <c r="AR158" s="18"/>
      <c r="AS158" s="18"/>
      <c r="AT158" s="18"/>
      <c r="AU158" s="18"/>
      <c r="AV158" s="18"/>
      <c r="AW158" s="18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</row>
    <row r="159" spans="1:78" ht="15" customHeight="1">
      <c r="A159" s="111">
        <v>42827</v>
      </c>
      <c r="B159" s="111">
        <v>42827</v>
      </c>
      <c r="C159" s="119" t="s">
        <v>218</v>
      </c>
      <c r="D159" s="132" t="s">
        <v>12</v>
      </c>
      <c r="E159" s="125" t="s">
        <v>133</v>
      </c>
      <c r="G159" s="44">
        <f>K159</f>
        <v>40</v>
      </c>
      <c r="H159" s="44">
        <v>37</v>
      </c>
      <c r="I159" s="44">
        <f t="shared" si="25"/>
        <v>3</v>
      </c>
      <c r="K159" s="44">
        <f t="shared" si="22"/>
        <v>40</v>
      </c>
      <c r="L159" s="47">
        <v>3</v>
      </c>
      <c r="M159" s="40">
        <v>5</v>
      </c>
      <c r="N159" s="48">
        <v>1</v>
      </c>
      <c r="O159" s="47">
        <v>2</v>
      </c>
      <c r="P159" s="40">
        <v>3</v>
      </c>
      <c r="Q159" s="48">
        <v>2</v>
      </c>
      <c r="R159" s="47">
        <v>2</v>
      </c>
      <c r="S159" s="40">
        <v>7</v>
      </c>
      <c r="T159" s="48">
        <v>2</v>
      </c>
      <c r="U159" s="99" t="s">
        <v>133</v>
      </c>
      <c r="V159" s="86" t="s">
        <v>133</v>
      </c>
      <c r="W159" s="86" t="s">
        <v>133</v>
      </c>
      <c r="X159" s="86" t="s">
        <v>133</v>
      </c>
      <c r="Y159" s="86"/>
      <c r="Z159" s="62"/>
      <c r="AA159" s="62"/>
      <c r="AB159" s="62"/>
      <c r="AC159" s="72"/>
      <c r="AD159" s="68">
        <f>6*(R159+T159)+3*S159</f>
        <v>45</v>
      </c>
      <c r="AE159" s="68">
        <f t="shared" ref="AE159:AE167" si="26">6*(O159+Q159)+3*P159</f>
        <v>33</v>
      </c>
      <c r="AF159" s="68">
        <f>6*(L159+N159)+3*M159</f>
        <v>39</v>
      </c>
      <c r="AG159" s="68"/>
      <c r="AH159" s="91"/>
      <c r="AI159" s="91"/>
      <c r="AJ159" s="27"/>
      <c r="AK159" s="30"/>
      <c r="AL159" s="26"/>
      <c r="AN159" s="26"/>
      <c r="AP159" s="20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</row>
    <row r="160" spans="1:78" s="3" customFormat="1" ht="15" customHeight="1">
      <c r="A160" s="111">
        <v>42841</v>
      </c>
      <c r="B160" s="111">
        <v>42841</v>
      </c>
      <c r="C160" s="116" t="s">
        <v>52</v>
      </c>
      <c r="D160" s="131" t="s">
        <v>12</v>
      </c>
      <c r="E160" s="125" t="s">
        <v>133</v>
      </c>
      <c r="F160"/>
      <c r="G160" s="44">
        <f>K160</f>
        <v>39</v>
      </c>
      <c r="H160" s="44">
        <v>47</v>
      </c>
      <c r="I160" s="44">
        <f t="shared" si="25"/>
        <v>-8</v>
      </c>
      <c r="J160"/>
      <c r="K160" s="44">
        <f t="shared" si="22"/>
        <v>39</v>
      </c>
      <c r="L160" s="47">
        <v>3</v>
      </c>
      <c r="M160" s="40">
        <v>6</v>
      </c>
      <c r="N160" s="48">
        <v>1</v>
      </c>
      <c r="O160" s="47">
        <v>2</v>
      </c>
      <c r="P160" s="40">
        <v>6</v>
      </c>
      <c r="Q160" s="48">
        <v>2</v>
      </c>
      <c r="R160" s="47">
        <v>2</v>
      </c>
      <c r="S160" s="40">
        <v>8</v>
      </c>
      <c r="T160" s="48">
        <v>0</v>
      </c>
      <c r="U160" s="99" t="s">
        <v>133</v>
      </c>
      <c r="V160" s="87" t="s">
        <v>133</v>
      </c>
      <c r="W160" s="87" t="s">
        <v>124</v>
      </c>
      <c r="X160" s="87" t="s">
        <v>124</v>
      </c>
      <c r="Y160" s="87" t="s">
        <v>133</v>
      </c>
      <c r="Z160" s="60" t="s">
        <v>133</v>
      </c>
      <c r="AA160" s="60" t="s">
        <v>133</v>
      </c>
      <c r="AB160" s="60" t="s">
        <v>133</v>
      </c>
      <c r="AC160" s="72"/>
      <c r="AD160" s="68">
        <f>6*(R160+T160)+3*S160</f>
        <v>36</v>
      </c>
      <c r="AE160" s="68">
        <f t="shared" si="26"/>
        <v>42</v>
      </c>
      <c r="AF160" s="68">
        <f>6*(L160+N160)+3*M160</f>
        <v>42</v>
      </c>
      <c r="AG160" s="68"/>
      <c r="AH160" s="91"/>
      <c r="AI160" s="91"/>
      <c r="AJ160" s="27"/>
      <c r="AK160" s="30"/>
      <c r="AL160" s="26"/>
      <c r="AM160" s="18">
        <f>IFERROR(HLOOKUP(Z160,Barême!$C$25:$S$26,2,0),0)</f>
        <v>0</v>
      </c>
      <c r="AN160" s="26"/>
      <c r="AO160" s="18"/>
      <c r="AP160" s="20"/>
      <c r="AQ160" s="18"/>
      <c r="AR160" s="18"/>
      <c r="AS160" s="18"/>
      <c r="AT160" s="18"/>
      <c r="AU160" s="18"/>
      <c r="AV160" s="18"/>
      <c r="AW160" s="18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"/>
    </row>
    <row r="161" spans="1:78" ht="15" customHeight="1">
      <c r="A161" s="114">
        <v>42805</v>
      </c>
      <c r="B161" s="114">
        <v>42805</v>
      </c>
      <c r="C161" s="115" t="s">
        <v>447</v>
      </c>
      <c r="D161" s="131" t="s">
        <v>34</v>
      </c>
      <c r="E161" s="125" t="s">
        <v>133</v>
      </c>
      <c r="G161" s="44">
        <v>38</v>
      </c>
      <c r="H161" s="44">
        <v>51</v>
      </c>
      <c r="I161" s="44">
        <f t="shared" si="25"/>
        <v>-13</v>
      </c>
      <c r="K161" s="44">
        <f t="shared" si="22"/>
        <v>38</v>
      </c>
      <c r="L161" s="47">
        <v>2</v>
      </c>
      <c r="M161" s="40">
        <v>12</v>
      </c>
      <c r="N161" s="48">
        <v>1</v>
      </c>
      <c r="O161" s="47">
        <v>1</v>
      </c>
      <c r="P161" s="40">
        <v>10</v>
      </c>
      <c r="Q161" s="48">
        <v>1</v>
      </c>
      <c r="R161" s="47">
        <v>1</v>
      </c>
      <c r="S161" s="40">
        <v>8</v>
      </c>
      <c r="T161" s="48">
        <v>0</v>
      </c>
      <c r="U161" s="99" t="s">
        <v>133</v>
      </c>
      <c r="V161" s="87" t="s">
        <v>124</v>
      </c>
      <c r="W161" s="87" t="s">
        <v>124</v>
      </c>
      <c r="X161" s="87" t="s">
        <v>133</v>
      </c>
      <c r="Y161" s="87" t="s">
        <v>126</v>
      </c>
      <c r="Z161" s="60" t="s">
        <v>133</v>
      </c>
      <c r="AA161" s="60" t="s">
        <v>132</v>
      </c>
      <c r="AB161" s="60" t="s">
        <v>133</v>
      </c>
      <c r="AC161" s="72"/>
      <c r="AD161" s="68">
        <f>6*(R161+T161)+3*S161</f>
        <v>30</v>
      </c>
      <c r="AE161" s="68">
        <f t="shared" si="26"/>
        <v>42</v>
      </c>
      <c r="AF161" s="68">
        <f>6*(L161+N161)+3*M161</f>
        <v>54</v>
      </c>
      <c r="AG161" s="68"/>
      <c r="AH161" s="91"/>
      <c r="AI161" s="91"/>
      <c r="AJ161" s="27"/>
      <c r="AK161" s="30"/>
      <c r="AL161" s="26"/>
      <c r="AM161" s="18">
        <f>IFERROR(HLOOKUP(Z161,Barême!$C$25:$S$26,2,0),0)</f>
        <v>0</v>
      </c>
      <c r="AN161" s="26"/>
      <c r="AP161" s="20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3"/>
    </row>
    <row r="162" spans="1:78" s="3" customFormat="1" ht="15" customHeight="1">
      <c r="A162" s="111">
        <v>42941</v>
      </c>
      <c r="B162" s="111">
        <v>42941</v>
      </c>
      <c r="C162" s="115" t="s">
        <v>154</v>
      </c>
      <c r="D162" s="132" t="s">
        <v>15</v>
      </c>
      <c r="E162" s="125" t="s">
        <v>133</v>
      </c>
      <c r="F162"/>
      <c r="G162" s="44">
        <f>K162</f>
        <v>38</v>
      </c>
      <c r="H162" s="44">
        <v>36</v>
      </c>
      <c r="I162" s="44">
        <f t="shared" si="25"/>
        <v>2</v>
      </c>
      <c r="J162"/>
      <c r="K162" s="44">
        <f t="shared" si="22"/>
        <v>38</v>
      </c>
      <c r="L162" s="47">
        <v>2</v>
      </c>
      <c r="M162" s="40">
        <v>2</v>
      </c>
      <c r="N162" s="48">
        <v>1</v>
      </c>
      <c r="O162" s="47">
        <v>2</v>
      </c>
      <c r="P162" s="40">
        <v>3</v>
      </c>
      <c r="Q162" s="48">
        <v>3</v>
      </c>
      <c r="R162" s="47">
        <v>2</v>
      </c>
      <c r="S162" s="40">
        <v>6</v>
      </c>
      <c r="T162" s="48">
        <v>2</v>
      </c>
      <c r="U162" s="99" t="s">
        <v>133</v>
      </c>
      <c r="V162" s="86" t="s">
        <v>133</v>
      </c>
      <c r="W162" s="86" t="s">
        <v>133</v>
      </c>
      <c r="X162" s="86" t="s">
        <v>133</v>
      </c>
      <c r="Y162" s="86" t="s">
        <v>133</v>
      </c>
      <c r="Z162" s="62" t="s">
        <v>133</v>
      </c>
      <c r="AA162" s="62" t="s">
        <v>133</v>
      </c>
      <c r="AB162" s="62" t="s">
        <v>124</v>
      </c>
      <c r="AC162" s="72"/>
      <c r="AD162" s="68">
        <f>6*(R162+T162)+3*S162</f>
        <v>42</v>
      </c>
      <c r="AE162" s="68">
        <f t="shared" si="26"/>
        <v>39</v>
      </c>
      <c r="AF162" s="68">
        <f>6*(L162+N162)+3*M162</f>
        <v>24</v>
      </c>
      <c r="AG162" s="68"/>
      <c r="AH162" s="91"/>
      <c r="AI162" s="91"/>
      <c r="AJ162" s="27"/>
      <c r="AK162" s="30"/>
      <c r="AL162" s="26"/>
      <c r="AM162" s="18">
        <f>IFERROR(HLOOKUP(Z162,Barême!$C$25:$S$26,2,0),0)</f>
        <v>0</v>
      </c>
      <c r="AN162" s="26"/>
      <c r="AO162" s="18"/>
      <c r="AP162" s="20"/>
      <c r="AQ162" s="20"/>
      <c r="AR162" s="20"/>
      <c r="AS162" s="20"/>
      <c r="AT162" s="20"/>
      <c r="AU162" s="20"/>
      <c r="AV162" s="20"/>
      <c r="AW162" s="20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"/>
    </row>
    <row r="163" spans="1:78" s="3" customFormat="1" ht="15" customHeight="1">
      <c r="A163" s="111">
        <v>42887</v>
      </c>
      <c r="B163" s="111">
        <v>42890</v>
      </c>
      <c r="C163" s="115" t="s">
        <v>242</v>
      </c>
      <c r="D163" s="132" t="s">
        <v>12</v>
      </c>
      <c r="E163" s="125" t="s">
        <v>126</v>
      </c>
      <c r="F163"/>
      <c r="G163" s="44">
        <f>K163</f>
        <v>37</v>
      </c>
      <c r="H163" s="44">
        <v>30.474999999999998</v>
      </c>
      <c r="I163" s="44">
        <f t="shared" si="25"/>
        <v>6.5250000000000021</v>
      </c>
      <c r="J163"/>
      <c r="K163" s="76">
        <f t="shared" si="22"/>
        <v>37</v>
      </c>
      <c r="L163" s="47">
        <v>3</v>
      </c>
      <c r="M163" s="40">
        <v>4</v>
      </c>
      <c r="N163" s="48">
        <v>0</v>
      </c>
      <c r="O163" s="47">
        <v>1</v>
      </c>
      <c r="P163" s="40">
        <v>7</v>
      </c>
      <c r="Q163" s="48">
        <v>1</v>
      </c>
      <c r="R163" s="47">
        <v>1</v>
      </c>
      <c r="S163" s="40">
        <v>10</v>
      </c>
      <c r="T163" s="48">
        <v>1</v>
      </c>
      <c r="U163" s="99" t="s">
        <v>126</v>
      </c>
      <c r="V163" s="62" t="s">
        <v>127</v>
      </c>
      <c r="W163" s="62" t="s">
        <v>126</v>
      </c>
      <c r="X163" s="62"/>
      <c r="Y163" s="62"/>
      <c r="Z163" s="62"/>
      <c r="AA163" s="62"/>
      <c r="AB163" s="62"/>
      <c r="AC163" s="72"/>
      <c r="AD163" s="68">
        <f>6*(R163+T159)+3*S163</f>
        <v>48</v>
      </c>
      <c r="AE163" s="68">
        <f t="shared" si="26"/>
        <v>33</v>
      </c>
      <c r="AF163" s="68"/>
      <c r="AG163" s="68"/>
      <c r="AH163" s="91"/>
      <c r="AI163" s="91"/>
      <c r="AJ163" s="27"/>
      <c r="AK163" s="30"/>
      <c r="AL163" s="26"/>
      <c r="AM163" s="18"/>
      <c r="AN163" s="26"/>
      <c r="AO163" s="18"/>
      <c r="AP163" s="20"/>
      <c r="AQ163" s="20"/>
      <c r="AR163" s="20"/>
      <c r="AS163" s="20"/>
      <c r="AT163" s="20"/>
      <c r="AU163" s="20"/>
      <c r="AV163" s="20"/>
      <c r="AW163" s="20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</row>
    <row r="164" spans="1:78" s="3" customFormat="1" ht="15" customHeight="1">
      <c r="A164" s="111">
        <v>42946</v>
      </c>
      <c r="B164" s="111">
        <v>42946</v>
      </c>
      <c r="C164" s="116" t="s">
        <v>88</v>
      </c>
      <c r="D164" s="131" t="s">
        <v>12</v>
      </c>
      <c r="E164" s="125" t="s">
        <v>133</v>
      </c>
      <c r="F164"/>
      <c r="G164" s="44">
        <f>K164</f>
        <v>37</v>
      </c>
      <c r="H164" s="44">
        <v>42</v>
      </c>
      <c r="I164" s="44">
        <f t="shared" si="25"/>
        <v>-5</v>
      </c>
      <c r="J164"/>
      <c r="K164" s="76">
        <f t="shared" si="22"/>
        <v>37</v>
      </c>
      <c r="L164" s="47">
        <v>3</v>
      </c>
      <c r="M164" s="40">
        <v>4</v>
      </c>
      <c r="N164" s="48">
        <v>1</v>
      </c>
      <c r="O164" s="47">
        <v>2</v>
      </c>
      <c r="P164" s="40">
        <v>5</v>
      </c>
      <c r="Q164" s="48">
        <v>2</v>
      </c>
      <c r="R164" s="47">
        <v>2</v>
      </c>
      <c r="S164" s="40">
        <v>4</v>
      </c>
      <c r="T164" s="48">
        <v>2</v>
      </c>
      <c r="U164" s="99" t="s">
        <v>133</v>
      </c>
      <c r="V164" s="60" t="s">
        <v>133</v>
      </c>
      <c r="W164" s="60" t="s">
        <v>133</v>
      </c>
      <c r="X164" s="60" t="s">
        <v>133</v>
      </c>
      <c r="Y164" s="60" t="s">
        <v>133</v>
      </c>
      <c r="Z164" s="60" t="s">
        <v>133</v>
      </c>
      <c r="AA164" s="60" t="s">
        <v>133</v>
      </c>
      <c r="AB164" s="60" t="s">
        <v>133</v>
      </c>
      <c r="AC164" s="72"/>
      <c r="AD164" s="68">
        <f t="shared" ref="AD164:AD177" si="27">6*(R164+T164)+3*S164</f>
        <v>36</v>
      </c>
      <c r="AE164" s="68">
        <f t="shared" si="26"/>
        <v>39</v>
      </c>
      <c r="AF164" s="68">
        <f>6*(L164+N164)+3*M164</f>
        <v>36</v>
      </c>
      <c r="AG164" s="68"/>
      <c r="AH164" s="91"/>
      <c r="AI164" s="91"/>
      <c r="AJ164" s="27"/>
      <c r="AK164" s="30"/>
      <c r="AL164" s="26"/>
      <c r="AM164" s="18">
        <f>IFERROR(HLOOKUP(Z164,Barême!$C$25:$S$26,2,0),0)</f>
        <v>0</v>
      </c>
      <c r="AN164" s="26"/>
      <c r="AO164" s="18"/>
      <c r="AP164" s="20"/>
      <c r="AQ164" s="18"/>
      <c r="AR164" s="18"/>
      <c r="AS164" s="18"/>
      <c r="AT164" s="18"/>
      <c r="AU164" s="18"/>
      <c r="AV164" s="18"/>
      <c r="AW164" s="18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"/>
    </row>
    <row r="165" spans="1:78" s="3" customFormat="1" ht="15" customHeight="1">
      <c r="A165" s="111">
        <v>42827</v>
      </c>
      <c r="B165" s="111">
        <v>42827</v>
      </c>
      <c r="C165" s="115" t="s">
        <v>55</v>
      </c>
      <c r="D165" s="132" t="s">
        <v>15</v>
      </c>
      <c r="E165" s="125" t="s">
        <v>133</v>
      </c>
      <c r="F165"/>
      <c r="G165" s="44">
        <f>K165</f>
        <v>35.5</v>
      </c>
      <c r="H165" s="44">
        <v>40</v>
      </c>
      <c r="I165" s="44">
        <f t="shared" si="25"/>
        <v>-4.5</v>
      </c>
      <c r="J165"/>
      <c r="K165" s="76">
        <f t="shared" si="22"/>
        <v>35.5</v>
      </c>
      <c r="L165" s="47">
        <v>2</v>
      </c>
      <c r="M165" s="40">
        <v>1</v>
      </c>
      <c r="N165" s="48">
        <v>4</v>
      </c>
      <c r="O165" s="47">
        <v>2</v>
      </c>
      <c r="P165" s="40">
        <v>2</v>
      </c>
      <c r="Q165" s="48">
        <v>4</v>
      </c>
      <c r="R165" s="47">
        <v>2</v>
      </c>
      <c r="S165" s="40">
        <v>4</v>
      </c>
      <c r="T165" s="48">
        <v>1</v>
      </c>
      <c r="U165" s="99" t="s">
        <v>133</v>
      </c>
      <c r="V165" s="62" t="s">
        <v>133</v>
      </c>
      <c r="W165" s="62" t="s">
        <v>133</v>
      </c>
      <c r="X165" s="62" t="s">
        <v>133</v>
      </c>
      <c r="Y165" s="62" t="s">
        <v>132</v>
      </c>
      <c r="Z165" s="62" t="s">
        <v>132</v>
      </c>
      <c r="AA165" s="62" t="s">
        <v>133</v>
      </c>
      <c r="AB165" s="62" t="s">
        <v>133</v>
      </c>
      <c r="AC165" s="72"/>
      <c r="AD165" s="68">
        <f t="shared" si="27"/>
        <v>30</v>
      </c>
      <c r="AE165" s="68">
        <f t="shared" si="26"/>
        <v>42</v>
      </c>
      <c r="AF165" s="68">
        <f>6*(L165+N165)+3*M165</f>
        <v>39</v>
      </c>
      <c r="AG165" s="68"/>
      <c r="AH165" s="91"/>
      <c r="AI165" s="91"/>
      <c r="AJ165" s="27"/>
      <c r="AK165" s="30"/>
      <c r="AL165" s="26"/>
      <c r="AM165" s="18">
        <f>IFERROR(HLOOKUP(Z165,Barême!$C$25:$S$26,2,0),0)</f>
        <v>0</v>
      </c>
      <c r="AN165" s="26"/>
      <c r="AO165" s="18"/>
      <c r="AP165" s="20"/>
      <c r="AQ165" s="20"/>
      <c r="AR165" s="20"/>
      <c r="AS165" s="20"/>
      <c r="AT165" s="20"/>
      <c r="AU165" s="20"/>
      <c r="AV165" s="20"/>
      <c r="AW165" s="20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"/>
    </row>
    <row r="166" spans="1:78" s="3" customFormat="1" ht="15" customHeight="1">
      <c r="A166" s="114">
        <v>42767</v>
      </c>
      <c r="B166" s="114">
        <v>42771</v>
      </c>
      <c r="C166" s="119" t="s">
        <v>190</v>
      </c>
      <c r="D166" s="133" t="s">
        <v>5</v>
      </c>
      <c r="E166" s="127" t="s">
        <v>126</v>
      </c>
      <c r="F166">
        <v>1</v>
      </c>
      <c r="G166" s="44">
        <v>35</v>
      </c>
      <c r="H166" s="44">
        <v>24.15</v>
      </c>
      <c r="I166" s="44">
        <f t="shared" si="25"/>
        <v>10.850000000000001</v>
      </c>
      <c r="J166"/>
      <c r="K166" s="76">
        <f t="shared" si="22"/>
        <v>35</v>
      </c>
      <c r="L166" s="45">
        <v>3</v>
      </c>
      <c r="M166" s="41">
        <v>1</v>
      </c>
      <c r="N166" s="46">
        <v>1</v>
      </c>
      <c r="O166" s="45">
        <v>1</v>
      </c>
      <c r="P166" s="41">
        <v>4</v>
      </c>
      <c r="Q166" s="46">
        <v>1</v>
      </c>
      <c r="R166" s="45">
        <v>3</v>
      </c>
      <c r="S166" s="41">
        <v>5</v>
      </c>
      <c r="T166" s="46">
        <v>2</v>
      </c>
      <c r="U166" s="100" t="s">
        <v>127</v>
      </c>
      <c r="V166" s="90" t="s">
        <v>127</v>
      </c>
      <c r="W166" s="90" t="s">
        <v>127</v>
      </c>
      <c r="X166" s="90" t="s">
        <v>127</v>
      </c>
      <c r="Y166" s="90" t="s">
        <v>127</v>
      </c>
      <c r="Z166" s="65" t="s">
        <v>127</v>
      </c>
      <c r="AA166" s="65"/>
      <c r="AB166" s="65"/>
      <c r="AC166" s="72"/>
      <c r="AD166" s="68">
        <f t="shared" si="27"/>
        <v>45</v>
      </c>
      <c r="AE166" s="68">
        <f t="shared" si="26"/>
        <v>24</v>
      </c>
      <c r="AF166" s="68">
        <f>6*(L166+N166)+3*M166</f>
        <v>27</v>
      </c>
      <c r="AG166" s="68"/>
      <c r="AH166" s="91"/>
      <c r="AI166" s="91"/>
      <c r="AJ166" s="27"/>
      <c r="AK166" s="30"/>
      <c r="AL166" s="26"/>
      <c r="AM166" s="18"/>
      <c r="AN166" s="26"/>
      <c r="AO166" s="18"/>
      <c r="AP166" s="20"/>
      <c r="AQ166" s="18"/>
      <c r="AR166" s="18"/>
      <c r="AS166" s="18"/>
      <c r="AT166" s="18"/>
      <c r="AU166" s="18"/>
      <c r="AV166" s="18"/>
      <c r="AW166" s="18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"/>
    </row>
    <row r="167" spans="1:78" s="3" customFormat="1" ht="15" customHeight="1">
      <c r="A167" s="111">
        <v>42840</v>
      </c>
      <c r="B167" s="111">
        <v>42840</v>
      </c>
      <c r="C167" s="116" t="s">
        <v>51</v>
      </c>
      <c r="D167" s="131" t="s">
        <v>12</v>
      </c>
      <c r="E167" s="125" t="s">
        <v>133</v>
      </c>
      <c r="F167"/>
      <c r="G167" s="44">
        <f>K167</f>
        <v>34.5</v>
      </c>
      <c r="H167" s="44">
        <v>48</v>
      </c>
      <c r="I167" s="44">
        <f t="shared" si="25"/>
        <v>-13.5</v>
      </c>
      <c r="J167"/>
      <c r="K167" s="76">
        <f t="shared" si="22"/>
        <v>34.5</v>
      </c>
      <c r="L167" s="47">
        <v>3</v>
      </c>
      <c r="M167" s="40">
        <v>5</v>
      </c>
      <c r="N167" s="48">
        <v>2</v>
      </c>
      <c r="O167" s="47">
        <v>2</v>
      </c>
      <c r="P167" s="40">
        <v>4</v>
      </c>
      <c r="Q167" s="48">
        <v>2</v>
      </c>
      <c r="R167" s="47">
        <v>2</v>
      </c>
      <c r="S167" s="40">
        <v>6</v>
      </c>
      <c r="T167" s="48">
        <v>0</v>
      </c>
      <c r="U167" s="99" t="s">
        <v>133</v>
      </c>
      <c r="V167" s="87" t="s">
        <v>124</v>
      </c>
      <c r="W167" s="87" t="s">
        <v>124</v>
      </c>
      <c r="X167" s="87" t="s">
        <v>124</v>
      </c>
      <c r="Y167" s="87" t="s">
        <v>133</v>
      </c>
      <c r="Z167" s="60" t="s">
        <v>133</v>
      </c>
      <c r="AA167" s="60" t="s">
        <v>133</v>
      </c>
      <c r="AB167" s="60" t="s">
        <v>133</v>
      </c>
      <c r="AC167" s="72"/>
      <c r="AD167" s="68">
        <f t="shared" si="27"/>
        <v>30</v>
      </c>
      <c r="AE167" s="68">
        <f t="shared" si="26"/>
        <v>36</v>
      </c>
      <c r="AF167" s="68">
        <f>6*(L167+N167)+3*M167</f>
        <v>45</v>
      </c>
      <c r="AG167" s="68"/>
      <c r="AH167" s="91"/>
      <c r="AI167" s="91"/>
      <c r="AJ167" s="27"/>
      <c r="AK167" s="30"/>
      <c r="AL167" s="26"/>
      <c r="AM167" s="18">
        <f>IFERROR(HLOOKUP(Z167,Barême!$C$25:$S$26,2,0),0)</f>
        <v>0</v>
      </c>
      <c r="AN167" s="26"/>
      <c r="AO167" s="18"/>
      <c r="AP167" s="20"/>
      <c r="AQ167" s="20"/>
      <c r="AR167" s="20"/>
      <c r="AS167" s="20"/>
      <c r="AT167" s="20"/>
      <c r="AU167" s="20"/>
      <c r="AV167" s="20"/>
      <c r="AW167" s="20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"/>
    </row>
    <row r="168" spans="1:78" s="3" customFormat="1" ht="15" customHeight="1">
      <c r="A168" s="111">
        <v>42957</v>
      </c>
      <c r="B168" s="111">
        <v>42960</v>
      </c>
      <c r="C168" s="116" t="s">
        <v>263</v>
      </c>
      <c r="D168" s="131" t="s">
        <v>264</v>
      </c>
      <c r="E168" s="125" t="s">
        <v>126</v>
      </c>
      <c r="F168">
        <v>1</v>
      </c>
      <c r="G168" s="44">
        <f>K168*1.15</f>
        <v>34.5</v>
      </c>
      <c r="H168" s="44">
        <v>20.25</v>
      </c>
      <c r="I168" s="44">
        <f t="shared" si="25"/>
        <v>14.25</v>
      </c>
      <c r="J168"/>
      <c r="K168" s="94">
        <f t="shared" si="22"/>
        <v>30</v>
      </c>
      <c r="L168" s="47"/>
      <c r="M168" s="40"/>
      <c r="N168" s="48"/>
      <c r="O168" s="47">
        <v>1</v>
      </c>
      <c r="P168" s="40">
        <v>3</v>
      </c>
      <c r="Q168" s="48">
        <v>2</v>
      </c>
      <c r="R168" s="47">
        <v>2</v>
      </c>
      <c r="S168" s="40">
        <v>4</v>
      </c>
      <c r="T168" s="48">
        <v>3</v>
      </c>
      <c r="U168" s="99" t="s">
        <v>127</v>
      </c>
      <c r="V168" s="87" t="s">
        <v>127</v>
      </c>
      <c r="W168" s="87"/>
      <c r="X168" s="87"/>
      <c r="Y168" s="87"/>
      <c r="Z168" s="60"/>
      <c r="AA168" s="60"/>
      <c r="AB168" s="60"/>
      <c r="AC168" s="72"/>
      <c r="AD168" s="68">
        <f t="shared" si="27"/>
        <v>42</v>
      </c>
      <c r="AE168" s="68"/>
      <c r="AF168" s="68"/>
      <c r="AG168" s="68"/>
      <c r="AH168" s="91"/>
      <c r="AI168" s="91"/>
      <c r="AJ168" s="27"/>
      <c r="AK168" s="30"/>
      <c r="AL168" s="26"/>
      <c r="AM168" s="18"/>
      <c r="AN168" s="26"/>
      <c r="AO168" s="18"/>
      <c r="AP168" s="20"/>
      <c r="AQ168" s="18"/>
      <c r="AR168" s="18"/>
      <c r="AS168" s="18"/>
      <c r="AT168" s="18"/>
      <c r="AU168" s="18"/>
      <c r="AV168" s="18"/>
      <c r="AW168" s="18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</row>
    <row r="169" spans="1:78" s="3" customFormat="1" ht="15" customHeight="1">
      <c r="A169" s="111">
        <v>42965</v>
      </c>
      <c r="B169" s="111">
        <v>42965</v>
      </c>
      <c r="C169" s="115" t="s">
        <v>258</v>
      </c>
      <c r="D169" s="132" t="s">
        <v>34</v>
      </c>
      <c r="E169" s="125" t="s">
        <v>133</v>
      </c>
      <c r="F169"/>
      <c r="G169" s="44">
        <f>K169</f>
        <v>34</v>
      </c>
      <c r="H169" s="44">
        <v>35</v>
      </c>
      <c r="I169" s="44">
        <f t="shared" si="25"/>
        <v>-1</v>
      </c>
      <c r="J169"/>
      <c r="K169" s="76">
        <f t="shared" si="22"/>
        <v>34</v>
      </c>
      <c r="L169" s="47">
        <v>3</v>
      </c>
      <c r="M169" s="40">
        <v>2</v>
      </c>
      <c r="N169" s="48">
        <v>1</v>
      </c>
      <c r="O169" s="47">
        <v>1</v>
      </c>
      <c r="P169" s="40">
        <v>5</v>
      </c>
      <c r="Q169" s="48">
        <v>2</v>
      </c>
      <c r="R169" s="47">
        <v>2</v>
      </c>
      <c r="S169" s="40">
        <v>8</v>
      </c>
      <c r="T169" s="48">
        <v>0</v>
      </c>
      <c r="U169" s="99" t="s">
        <v>133</v>
      </c>
      <c r="V169" s="62" t="s">
        <v>133</v>
      </c>
      <c r="W169" s="62" t="s">
        <v>124</v>
      </c>
      <c r="X169" s="62" t="s">
        <v>124</v>
      </c>
      <c r="Y169" s="62" t="s">
        <v>124</v>
      </c>
      <c r="Z169" s="62" t="s">
        <v>128</v>
      </c>
      <c r="AA169" s="62" t="s">
        <v>128</v>
      </c>
      <c r="AB169" s="62" t="s">
        <v>124</v>
      </c>
      <c r="AC169" s="72"/>
      <c r="AD169" s="68">
        <f t="shared" si="27"/>
        <v>36</v>
      </c>
      <c r="AE169" s="68">
        <f t="shared" ref="AE169:AE177" si="28">6*(O169+Q169)+3*P169</f>
        <v>33</v>
      </c>
      <c r="AF169" s="68">
        <f t="shared" ref="AF169:AF177" si="29">6*(L169+N169)+3*M169</f>
        <v>30</v>
      </c>
      <c r="AG169" s="68"/>
      <c r="AH169" s="91"/>
      <c r="AI169" s="91"/>
      <c r="AJ169" s="27"/>
      <c r="AK169" s="30"/>
      <c r="AL169" s="26"/>
      <c r="AM169" s="18">
        <f>IFERROR(HLOOKUP(Z169,Barême!$C$25:$S$26,2,0),0)</f>
        <v>0</v>
      </c>
      <c r="AN169" s="26"/>
      <c r="AO169" s="18"/>
      <c r="AP169" s="20"/>
      <c r="AQ169" s="18"/>
      <c r="AR169" s="18"/>
      <c r="AS169" s="18"/>
      <c r="AT169" s="18"/>
      <c r="AU169" s="18"/>
      <c r="AV169" s="18"/>
      <c r="AW169" s="18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"/>
    </row>
    <row r="170" spans="1:78" ht="15" customHeight="1">
      <c r="A170" s="111">
        <v>42946</v>
      </c>
      <c r="B170" s="111">
        <v>42946</v>
      </c>
      <c r="C170" s="116" t="s">
        <v>423</v>
      </c>
      <c r="D170" s="131" t="s">
        <v>35</v>
      </c>
      <c r="E170" s="125" t="s">
        <v>133</v>
      </c>
      <c r="F170">
        <v>1</v>
      </c>
      <c r="G170" s="44">
        <f>K170*1.5</f>
        <v>33.75</v>
      </c>
      <c r="H170" s="44">
        <v>0</v>
      </c>
      <c r="I170" s="44">
        <f t="shared" si="25"/>
        <v>33.75</v>
      </c>
      <c r="K170" s="94">
        <f t="shared" si="22"/>
        <v>22.5</v>
      </c>
      <c r="L170" s="47"/>
      <c r="M170" s="40"/>
      <c r="N170" s="48"/>
      <c r="O170" s="47"/>
      <c r="P170" s="40"/>
      <c r="Q170" s="48"/>
      <c r="R170" s="47">
        <v>1</v>
      </c>
      <c r="S170" s="40">
        <v>5</v>
      </c>
      <c r="T170" s="48">
        <v>4</v>
      </c>
      <c r="U170" s="99" t="s">
        <v>132</v>
      </c>
      <c r="V170" s="87"/>
      <c r="W170" s="87"/>
      <c r="X170" s="87"/>
      <c r="Y170" s="87"/>
      <c r="Z170" s="60"/>
      <c r="AA170" s="60"/>
      <c r="AB170" s="60"/>
      <c r="AC170" s="72"/>
      <c r="AD170" s="68">
        <f t="shared" si="27"/>
        <v>45</v>
      </c>
      <c r="AE170" s="68">
        <f t="shared" si="28"/>
        <v>0</v>
      </c>
      <c r="AF170" s="68">
        <f t="shared" si="29"/>
        <v>0</v>
      </c>
      <c r="AG170" s="68"/>
      <c r="AH170" s="91"/>
      <c r="AI170" s="91"/>
      <c r="AJ170" s="27"/>
      <c r="AK170" s="30"/>
      <c r="AL170" s="26"/>
      <c r="AM170" s="18">
        <f>IFERROR(HLOOKUP(Z170,Barême!$C$25:$S$26,2,0),0)</f>
        <v>0</v>
      </c>
      <c r="AN170" s="26"/>
      <c r="AP170" s="20"/>
      <c r="AQ170" s="20"/>
      <c r="AR170" s="20"/>
      <c r="AS170" s="20"/>
      <c r="AT170" s="20"/>
      <c r="AU170" s="20"/>
      <c r="AV170" s="20"/>
      <c r="AW170" s="20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</row>
    <row r="171" spans="1:78" ht="15" customHeight="1">
      <c r="A171" s="114"/>
      <c r="B171" s="114"/>
      <c r="C171" s="115" t="s">
        <v>212</v>
      </c>
      <c r="D171" s="132" t="s">
        <v>34</v>
      </c>
      <c r="E171" s="125" t="s">
        <v>133</v>
      </c>
      <c r="G171" s="44">
        <f>K171*1.7</f>
        <v>33.15</v>
      </c>
      <c r="H171" s="44">
        <v>42</v>
      </c>
      <c r="I171" s="44">
        <f t="shared" si="25"/>
        <v>-8.8500000000000014</v>
      </c>
      <c r="K171" s="94">
        <f t="shared" si="22"/>
        <v>19.5</v>
      </c>
      <c r="L171" s="47">
        <v>2</v>
      </c>
      <c r="M171" s="40">
        <v>3</v>
      </c>
      <c r="N171" s="48">
        <v>1</v>
      </c>
      <c r="O171" s="47">
        <v>3</v>
      </c>
      <c r="P171" s="40">
        <v>5</v>
      </c>
      <c r="Q171" s="48">
        <v>2</v>
      </c>
      <c r="R171" s="47"/>
      <c r="S171" s="40"/>
      <c r="T171" s="48"/>
      <c r="U171" s="99" t="s">
        <v>133</v>
      </c>
      <c r="V171" s="86" t="s">
        <v>133</v>
      </c>
      <c r="W171" s="86" t="s">
        <v>133</v>
      </c>
      <c r="X171" s="86" t="s">
        <v>133</v>
      </c>
      <c r="Y171" s="86" t="s">
        <v>126</v>
      </c>
      <c r="Z171" s="62" t="s">
        <v>126</v>
      </c>
      <c r="AA171" s="62" t="s">
        <v>126</v>
      </c>
      <c r="AB171" s="62" t="s">
        <v>122</v>
      </c>
      <c r="AC171" s="72"/>
      <c r="AD171" s="68">
        <f t="shared" si="27"/>
        <v>0</v>
      </c>
      <c r="AE171" s="68">
        <f t="shared" si="28"/>
        <v>45</v>
      </c>
      <c r="AF171" s="68">
        <f t="shared" si="29"/>
        <v>27</v>
      </c>
      <c r="AG171" s="68"/>
      <c r="AH171" s="91"/>
      <c r="AI171" s="91"/>
      <c r="AJ171" s="27"/>
      <c r="AK171" s="30"/>
      <c r="AL171" s="26"/>
      <c r="AM171" s="18">
        <f>IFERROR(HLOOKUP(Z171,Barême!$C$25:$S$26,2,0),0)</f>
        <v>0</v>
      </c>
      <c r="AN171" s="26"/>
      <c r="AP171" s="20"/>
      <c r="AQ171" s="20"/>
      <c r="AR171" s="20"/>
      <c r="AS171" s="20"/>
      <c r="AT171" s="20"/>
      <c r="AU171" s="20"/>
      <c r="AV171" s="20"/>
      <c r="AW171" s="20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3"/>
    </row>
    <row r="172" spans="1:78" ht="15" customHeight="1">
      <c r="A172" s="114">
        <v>42771</v>
      </c>
      <c r="B172" s="114">
        <v>42771</v>
      </c>
      <c r="C172" s="118" t="s">
        <v>148</v>
      </c>
      <c r="D172" s="132" t="s">
        <v>14</v>
      </c>
      <c r="E172" s="125" t="s">
        <v>133</v>
      </c>
      <c r="G172" s="44">
        <v>33</v>
      </c>
      <c r="H172" s="44">
        <v>46</v>
      </c>
      <c r="I172" s="44">
        <f t="shared" si="25"/>
        <v>-13</v>
      </c>
      <c r="K172" s="76">
        <f t="shared" si="22"/>
        <v>32.5</v>
      </c>
      <c r="L172" s="47">
        <v>2</v>
      </c>
      <c r="M172" s="40">
        <v>4</v>
      </c>
      <c r="N172" s="48">
        <v>2</v>
      </c>
      <c r="O172" s="47">
        <v>1</v>
      </c>
      <c r="P172" s="40">
        <v>7</v>
      </c>
      <c r="Q172" s="48">
        <v>2</v>
      </c>
      <c r="R172" s="47">
        <v>1</v>
      </c>
      <c r="S172" s="40">
        <v>5</v>
      </c>
      <c r="T172" s="48">
        <v>1</v>
      </c>
      <c r="U172" s="99" t="s">
        <v>133</v>
      </c>
      <c r="V172" s="86" t="s">
        <v>133</v>
      </c>
      <c r="W172" s="86" t="s">
        <v>124</v>
      </c>
      <c r="X172" s="86" t="s">
        <v>124</v>
      </c>
      <c r="Y172" s="86" t="s">
        <v>124</v>
      </c>
      <c r="Z172" s="62" t="s">
        <v>124</v>
      </c>
      <c r="AA172" s="62" t="s">
        <v>128</v>
      </c>
      <c r="AB172" s="62" t="s">
        <v>124</v>
      </c>
      <c r="AC172" s="71"/>
      <c r="AD172" s="68">
        <f t="shared" si="27"/>
        <v>27</v>
      </c>
      <c r="AE172" s="68">
        <f t="shared" si="28"/>
        <v>39</v>
      </c>
      <c r="AF172" s="68">
        <f t="shared" si="29"/>
        <v>36</v>
      </c>
      <c r="AG172" s="68"/>
      <c r="AH172" s="91"/>
      <c r="AI172" s="91"/>
      <c r="AJ172" s="27"/>
      <c r="AK172" s="30"/>
      <c r="AL172" s="26"/>
      <c r="AM172" s="18">
        <f>IFERROR(HLOOKUP(Z172,Barême!$C$25:$S$26,2,0),0)</f>
        <v>0</v>
      </c>
      <c r="AN172" s="26"/>
      <c r="AP172" s="20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</row>
    <row r="173" spans="1:78" ht="15" customHeight="1">
      <c r="A173" s="111">
        <v>42876</v>
      </c>
      <c r="B173" s="111">
        <v>42876</v>
      </c>
      <c r="C173" s="116" t="s">
        <v>205</v>
      </c>
      <c r="D173" s="131" t="s">
        <v>12</v>
      </c>
      <c r="E173" s="125" t="s">
        <v>133</v>
      </c>
      <c r="G173" s="44">
        <f t="shared" ref="G173:G179" si="30">K173</f>
        <v>32</v>
      </c>
      <c r="H173" s="44">
        <v>37</v>
      </c>
      <c r="I173" s="44">
        <f t="shared" si="25"/>
        <v>-5</v>
      </c>
      <c r="K173" s="76">
        <f t="shared" si="22"/>
        <v>32</v>
      </c>
      <c r="L173" s="47">
        <v>3</v>
      </c>
      <c r="M173" s="40">
        <v>3</v>
      </c>
      <c r="N173" s="48">
        <v>2</v>
      </c>
      <c r="O173" s="47">
        <v>2</v>
      </c>
      <c r="P173" s="40">
        <v>3</v>
      </c>
      <c r="Q173" s="48">
        <v>1</v>
      </c>
      <c r="R173" s="47">
        <v>2</v>
      </c>
      <c r="S173" s="40">
        <v>5</v>
      </c>
      <c r="T173" s="48">
        <v>1</v>
      </c>
      <c r="U173" s="99" t="s">
        <v>133</v>
      </c>
      <c r="V173" s="87" t="s">
        <v>133</v>
      </c>
      <c r="W173" s="87" t="s">
        <v>133</v>
      </c>
      <c r="X173" s="87" t="s">
        <v>133</v>
      </c>
      <c r="Y173" s="87" t="s">
        <v>133</v>
      </c>
      <c r="Z173" s="60" t="s">
        <v>133</v>
      </c>
      <c r="AA173" s="60" t="s">
        <v>133</v>
      </c>
      <c r="AB173" s="60" t="s">
        <v>133</v>
      </c>
      <c r="AC173" s="72"/>
      <c r="AD173" s="68">
        <f t="shared" si="27"/>
        <v>33</v>
      </c>
      <c r="AE173" s="68">
        <f t="shared" si="28"/>
        <v>27</v>
      </c>
      <c r="AF173" s="68">
        <f t="shared" si="29"/>
        <v>39</v>
      </c>
      <c r="AG173" s="68"/>
      <c r="AH173" s="91"/>
      <c r="AI173" s="91"/>
      <c r="AJ173" s="27"/>
      <c r="AK173" s="30"/>
      <c r="AL173" s="26"/>
      <c r="AM173" s="18">
        <f>IFERROR(HLOOKUP(Z173,Barême!$C$25:$S$26,2,0),0)</f>
        <v>0</v>
      </c>
      <c r="AN173" s="26"/>
      <c r="AP173" s="20"/>
      <c r="AQ173" s="20"/>
      <c r="AR173" s="20"/>
      <c r="AS173" s="20"/>
      <c r="AT173" s="20"/>
      <c r="AU173" s="20"/>
      <c r="AV173" s="20"/>
      <c r="AW173" s="20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3"/>
    </row>
    <row r="174" spans="1:78" s="3" customFormat="1" ht="15" customHeight="1">
      <c r="A174" s="111">
        <v>42969</v>
      </c>
      <c r="B174" s="111">
        <v>42969</v>
      </c>
      <c r="C174" s="116" t="s">
        <v>91</v>
      </c>
      <c r="D174" s="131" t="s">
        <v>24</v>
      </c>
      <c r="E174" s="125" t="s">
        <v>133</v>
      </c>
      <c r="F174">
        <v>1</v>
      </c>
      <c r="G174" s="44">
        <f t="shared" si="30"/>
        <v>32</v>
      </c>
      <c r="H174" s="44">
        <v>24</v>
      </c>
      <c r="I174" s="44">
        <f t="shared" si="25"/>
        <v>8</v>
      </c>
      <c r="J174"/>
      <c r="K174" s="76">
        <f t="shared" si="22"/>
        <v>32</v>
      </c>
      <c r="L174" s="47">
        <v>1</v>
      </c>
      <c r="M174" s="40">
        <v>2</v>
      </c>
      <c r="N174" s="48">
        <v>1</v>
      </c>
      <c r="O174" s="47">
        <v>1</v>
      </c>
      <c r="P174" s="40">
        <v>4</v>
      </c>
      <c r="Q174" s="48">
        <v>1</v>
      </c>
      <c r="R174" s="47">
        <v>1</v>
      </c>
      <c r="S174" s="40">
        <v>10</v>
      </c>
      <c r="T174" s="48">
        <v>1</v>
      </c>
      <c r="U174" s="99" t="s">
        <v>132</v>
      </c>
      <c r="V174" s="87" t="s">
        <v>133</v>
      </c>
      <c r="W174" s="87" t="s">
        <v>133</v>
      </c>
      <c r="X174" s="87" t="s">
        <v>133</v>
      </c>
      <c r="Y174" s="87" t="s">
        <v>132</v>
      </c>
      <c r="Z174" s="60" t="s">
        <v>132</v>
      </c>
      <c r="AA174" s="60" t="s">
        <v>132</v>
      </c>
      <c r="AB174" s="60" t="s">
        <v>133</v>
      </c>
      <c r="AC174" s="72"/>
      <c r="AD174" s="68">
        <f t="shared" si="27"/>
        <v>42</v>
      </c>
      <c r="AE174" s="68">
        <f t="shared" si="28"/>
        <v>24</v>
      </c>
      <c r="AF174" s="68">
        <f t="shared" si="29"/>
        <v>18</v>
      </c>
      <c r="AG174" s="68"/>
      <c r="AH174" s="91"/>
      <c r="AI174" s="91"/>
      <c r="AJ174" s="27"/>
      <c r="AK174" s="30"/>
      <c r="AL174" s="26"/>
      <c r="AM174" s="18">
        <f>IFERROR(HLOOKUP(Z174,Barême!$C$25:$S$26,2,0),0)</f>
        <v>0</v>
      </c>
      <c r="AN174" s="26"/>
      <c r="AO174" s="18"/>
      <c r="AP174" s="20"/>
      <c r="AQ174" s="18"/>
      <c r="AR174" s="18"/>
      <c r="AS174" s="18"/>
      <c r="AT174" s="18"/>
      <c r="AU174" s="18"/>
      <c r="AV174" s="18"/>
      <c r="AW174" s="18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"/>
    </row>
    <row r="175" spans="1:78" ht="15" customHeight="1">
      <c r="A175" s="111">
        <v>42947</v>
      </c>
      <c r="B175" s="111">
        <v>42947</v>
      </c>
      <c r="C175" s="116" t="s">
        <v>86</v>
      </c>
      <c r="D175" s="131" t="s">
        <v>15</v>
      </c>
      <c r="E175" s="125" t="s">
        <v>133</v>
      </c>
      <c r="G175" s="44">
        <f t="shared" si="30"/>
        <v>31.5</v>
      </c>
      <c r="H175" s="44">
        <v>35</v>
      </c>
      <c r="I175" s="44">
        <f t="shared" si="25"/>
        <v>-3.5</v>
      </c>
      <c r="K175" s="76">
        <f t="shared" si="22"/>
        <v>31.5</v>
      </c>
      <c r="L175" s="47">
        <v>1</v>
      </c>
      <c r="M175" s="40">
        <v>2</v>
      </c>
      <c r="N175" s="48">
        <v>3</v>
      </c>
      <c r="O175" s="47">
        <v>1</v>
      </c>
      <c r="P175" s="40">
        <v>3</v>
      </c>
      <c r="Q175" s="48">
        <v>4</v>
      </c>
      <c r="R175" s="47">
        <v>3</v>
      </c>
      <c r="S175" s="40">
        <v>1</v>
      </c>
      <c r="T175" s="48">
        <v>1</v>
      </c>
      <c r="U175" s="99" t="s">
        <v>133</v>
      </c>
      <c r="V175" s="87" t="s">
        <v>133</v>
      </c>
      <c r="W175" s="87" t="s">
        <v>133</v>
      </c>
      <c r="X175" s="87" t="s">
        <v>124</v>
      </c>
      <c r="Y175" s="87" t="s">
        <v>124</v>
      </c>
      <c r="Z175" s="60" t="s">
        <v>124</v>
      </c>
      <c r="AA175" s="60" t="s">
        <v>133</v>
      </c>
      <c r="AB175" s="60" t="s">
        <v>133</v>
      </c>
      <c r="AC175" s="72"/>
      <c r="AD175" s="68">
        <f t="shared" si="27"/>
        <v>27</v>
      </c>
      <c r="AE175" s="68">
        <f t="shared" si="28"/>
        <v>39</v>
      </c>
      <c r="AF175" s="68">
        <f t="shared" si="29"/>
        <v>30</v>
      </c>
      <c r="AG175" s="68"/>
      <c r="AH175" s="91"/>
      <c r="AI175" s="91"/>
      <c r="AJ175" s="27"/>
      <c r="AK175" s="30"/>
      <c r="AL175" s="26"/>
      <c r="AM175" s="18">
        <f>IFERROR(HLOOKUP(Z175,Barême!$C$25:$S$26,2,0),0)</f>
        <v>0</v>
      </c>
      <c r="AN175" s="26"/>
      <c r="AP175" s="20"/>
      <c r="AQ175" s="20"/>
      <c r="AR175" s="20"/>
      <c r="AS175" s="20"/>
      <c r="AT175" s="20"/>
      <c r="AU175" s="20"/>
      <c r="AV175" s="20"/>
      <c r="AW175" s="20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</row>
    <row r="176" spans="1:78" ht="15" customHeight="1">
      <c r="A176" s="111">
        <v>42834</v>
      </c>
      <c r="B176" s="111">
        <v>42834</v>
      </c>
      <c r="C176" s="115" t="s">
        <v>87</v>
      </c>
      <c r="D176" s="132" t="s">
        <v>14</v>
      </c>
      <c r="E176" s="125" t="s">
        <v>133</v>
      </c>
      <c r="G176" s="44">
        <f t="shared" si="30"/>
        <v>30.5</v>
      </c>
      <c r="H176" s="44">
        <v>27</v>
      </c>
      <c r="I176" s="44">
        <f t="shared" si="25"/>
        <v>3.5</v>
      </c>
      <c r="K176" s="76">
        <f t="shared" si="22"/>
        <v>30.5</v>
      </c>
      <c r="L176" s="47">
        <v>0</v>
      </c>
      <c r="M176" s="40">
        <v>6</v>
      </c>
      <c r="N176" s="48">
        <v>2</v>
      </c>
      <c r="O176" s="47">
        <v>0</v>
      </c>
      <c r="P176" s="40">
        <v>7</v>
      </c>
      <c r="Q176" s="48">
        <v>1</v>
      </c>
      <c r="R176" s="47">
        <v>1</v>
      </c>
      <c r="S176" s="40">
        <v>7</v>
      </c>
      <c r="T176" s="48">
        <v>1</v>
      </c>
      <c r="U176" s="99" t="s">
        <v>133</v>
      </c>
      <c r="V176" s="86" t="s">
        <v>133</v>
      </c>
      <c r="W176" s="86" t="s">
        <v>133</v>
      </c>
      <c r="X176" s="86" t="s">
        <v>124</v>
      </c>
      <c r="Y176" s="86" t="s">
        <v>133</v>
      </c>
      <c r="Z176" s="62" t="s">
        <v>133</v>
      </c>
      <c r="AA176" s="62" t="s">
        <v>124</v>
      </c>
      <c r="AB176" s="62" t="s">
        <v>128</v>
      </c>
      <c r="AC176" s="72"/>
      <c r="AD176" s="68">
        <f t="shared" si="27"/>
        <v>33</v>
      </c>
      <c r="AE176" s="68">
        <f t="shared" si="28"/>
        <v>27</v>
      </c>
      <c r="AF176" s="68">
        <f t="shared" si="29"/>
        <v>30</v>
      </c>
      <c r="AG176" s="68"/>
      <c r="AH176" s="91"/>
      <c r="AI176" s="91"/>
      <c r="AJ176" s="27"/>
      <c r="AK176" s="30"/>
      <c r="AL176" s="26"/>
      <c r="AM176" s="18">
        <f>IFERROR(HLOOKUP(Z176,Barême!$C$25:$S$26,2,0),0)</f>
        <v>0</v>
      </c>
      <c r="AN176" s="26"/>
      <c r="AP176" s="20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3"/>
    </row>
    <row r="177" spans="1:78" ht="15" customHeight="1">
      <c r="A177" s="111">
        <v>42970</v>
      </c>
      <c r="B177" s="111">
        <v>42970</v>
      </c>
      <c r="C177" s="115" t="s">
        <v>96</v>
      </c>
      <c r="D177" s="132" t="s">
        <v>24</v>
      </c>
      <c r="E177" s="125" t="s">
        <v>133</v>
      </c>
      <c r="G177" s="44">
        <f t="shared" si="30"/>
        <v>30.5</v>
      </c>
      <c r="H177" s="44">
        <v>27</v>
      </c>
      <c r="I177" s="44">
        <f t="shared" si="25"/>
        <v>3.5</v>
      </c>
      <c r="K177" s="76">
        <f t="shared" si="22"/>
        <v>30.5</v>
      </c>
      <c r="L177" s="47">
        <v>2</v>
      </c>
      <c r="M177" s="40">
        <v>3</v>
      </c>
      <c r="N177" s="48">
        <v>1</v>
      </c>
      <c r="O177" s="47">
        <v>1</v>
      </c>
      <c r="P177" s="40">
        <v>4</v>
      </c>
      <c r="Q177" s="48">
        <v>1</v>
      </c>
      <c r="R177" s="47">
        <v>1</v>
      </c>
      <c r="S177" s="40">
        <v>6</v>
      </c>
      <c r="T177" s="48">
        <v>2</v>
      </c>
      <c r="U177" s="99" t="s">
        <v>133</v>
      </c>
      <c r="V177" s="86" t="s">
        <v>133</v>
      </c>
      <c r="W177" s="86" t="s">
        <v>133</v>
      </c>
      <c r="X177" s="86" t="s">
        <v>133</v>
      </c>
      <c r="Y177" s="86" t="s">
        <v>133</v>
      </c>
      <c r="Z177" s="62" t="s">
        <v>132</v>
      </c>
      <c r="AA177" s="62" t="s">
        <v>132</v>
      </c>
      <c r="AB177" s="62" t="s">
        <v>133</v>
      </c>
      <c r="AC177" s="72"/>
      <c r="AD177" s="68">
        <f t="shared" si="27"/>
        <v>36</v>
      </c>
      <c r="AE177" s="68">
        <f t="shared" si="28"/>
        <v>24</v>
      </c>
      <c r="AF177" s="68">
        <f t="shared" si="29"/>
        <v>27</v>
      </c>
      <c r="AG177" s="68"/>
      <c r="AH177" s="91"/>
      <c r="AI177" s="91"/>
      <c r="AJ177" s="27"/>
      <c r="AK177" s="30"/>
      <c r="AL177" s="26"/>
      <c r="AM177" s="18">
        <f>IFERROR(HLOOKUP(Z177,Barême!$C$25:$S$26,2,0),0)</f>
        <v>0</v>
      </c>
      <c r="AN177" s="26"/>
      <c r="AP177" s="20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</row>
    <row r="178" spans="1:78" s="3" customFormat="1">
      <c r="A178" s="111">
        <v>42897</v>
      </c>
      <c r="B178" s="111">
        <v>42897</v>
      </c>
      <c r="C178" s="116" t="s">
        <v>244</v>
      </c>
      <c r="D178" s="131" t="s">
        <v>34</v>
      </c>
      <c r="E178" s="125" t="s">
        <v>133</v>
      </c>
      <c r="F178"/>
      <c r="G178" s="44">
        <f t="shared" si="30"/>
        <v>29.5</v>
      </c>
      <c r="H178" s="44">
        <v>33</v>
      </c>
      <c r="I178" s="44">
        <f t="shared" si="25"/>
        <v>-3.5</v>
      </c>
      <c r="J178"/>
      <c r="K178" s="76">
        <f t="shared" si="22"/>
        <v>29.5</v>
      </c>
      <c r="L178" s="47">
        <v>2</v>
      </c>
      <c r="M178" s="40">
        <v>3</v>
      </c>
      <c r="N178" s="48">
        <v>2</v>
      </c>
      <c r="O178" s="47">
        <v>1</v>
      </c>
      <c r="P178" s="40">
        <v>4</v>
      </c>
      <c r="Q178" s="48">
        <v>3</v>
      </c>
      <c r="R178" s="47">
        <v>1</v>
      </c>
      <c r="S178" s="40">
        <v>4</v>
      </c>
      <c r="T178" s="48">
        <v>1</v>
      </c>
      <c r="U178" s="99" t="s">
        <v>133</v>
      </c>
      <c r="V178" s="87" t="s">
        <v>133</v>
      </c>
      <c r="W178" s="87" t="s">
        <v>132</v>
      </c>
      <c r="X178" s="87"/>
      <c r="Y178" s="87"/>
      <c r="Z178" s="60"/>
      <c r="AA178" s="60"/>
      <c r="AB178" s="60"/>
      <c r="AC178" s="72"/>
      <c r="AD178" s="68"/>
      <c r="AE178" s="68"/>
      <c r="AF178" s="68"/>
      <c r="AG178" s="68"/>
      <c r="AH178" s="91"/>
      <c r="AI178" s="91"/>
      <c r="AJ178" s="27"/>
      <c r="AK178" s="30"/>
      <c r="AL178" s="26"/>
      <c r="AM178" s="18"/>
      <c r="AN178" s="26"/>
      <c r="AO178" s="18"/>
      <c r="AP178" s="20"/>
      <c r="AQ178" s="20"/>
      <c r="AR178" s="20"/>
      <c r="AS178" s="20"/>
      <c r="AT178" s="20"/>
      <c r="AU178" s="20"/>
      <c r="AV178" s="20"/>
      <c r="AW178" s="20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</row>
    <row r="179" spans="1:78" ht="15" customHeight="1">
      <c r="A179" s="111">
        <v>42874</v>
      </c>
      <c r="B179" s="111">
        <v>42876</v>
      </c>
      <c r="C179" s="115" t="s">
        <v>36</v>
      </c>
      <c r="D179" s="132" t="s">
        <v>15</v>
      </c>
      <c r="E179" s="125" t="s">
        <v>127</v>
      </c>
      <c r="G179" s="44">
        <f t="shared" si="30"/>
        <v>24.5</v>
      </c>
      <c r="H179" s="44">
        <v>20</v>
      </c>
      <c r="I179" s="44">
        <f t="shared" si="25"/>
        <v>4.5</v>
      </c>
      <c r="K179" s="76">
        <f t="shared" si="22"/>
        <v>24.5</v>
      </c>
      <c r="L179" s="47">
        <v>1</v>
      </c>
      <c r="M179" s="40">
        <v>1</v>
      </c>
      <c r="N179" s="48">
        <v>1</v>
      </c>
      <c r="O179" s="47">
        <v>1</v>
      </c>
      <c r="P179" s="40">
        <v>3</v>
      </c>
      <c r="Q179" s="48">
        <v>1</v>
      </c>
      <c r="R179" s="47">
        <v>1</v>
      </c>
      <c r="S179" s="40">
        <v>4</v>
      </c>
      <c r="T179" s="48">
        <v>2</v>
      </c>
      <c r="U179" s="99" t="s">
        <v>127</v>
      </c>
      <c r="V179" s="86" t="s">
        <v>126</v>
      </c>
      <c r="W179" s="86" t="s">
        <v>126</v>
      </c>
      <c r="X179" s="86" t="s">
        <v>122</v>
      </c>
      <c r="Y179" s="86" t="s">
        <v>123</v>
      </c>
      <c r="Z179" s="62" t="s">
        <v>123</v>
      </c>
      <c r="AA179" s="62" t="s">
        <v>123</v>
      </c>
      <c r="AB179" s="62" t="s">
        <v>126</v>
      </c>
      <c r="AC179" s="72"/>
      <c r="AD179" s="68">
        <f>6*(R179+T179)+3*S179</f>
        <v>30</v>
      </c>
      <c r="AE179" s="68">
        <f>6*(O179+Q179)+3*P179</f>
        <v>21</v>
      </c>
      <c r="AF179" s="68">
        <f>6*(L179+N179)+3*M179</f>
        <v>15</v>
      </c>
      <c r="AG179" s="68"/>
      <c r="AH179" s="91"/>
      <c r="AI179" s="91"/>
      <c r="AJ179" s="27"/>
      <c r="AK179" s="30"/>
      <c r="AL179" s="26"/>
      <c r="AM179" s="18">
        <f>IFERROR(HLOOKUP(Z179,Barême!$C$25:$S$26,2,0),0)</f>
        <v>0</v>
      </c>
      <c r="AN179" s="26"/>
      <c r="AP179" s="20"/>
      <c r="AQ179" s="20"/>
      <c r="AR179" s="20"/>
      <c r="AS179" s="20"/>
      <c r="AT179" s="20"/>
      <c r="AU179" s="20"/>
      <c r="AV179" s="20"/>
      <c r="AW179" s="20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3"/>
    </row>
    <row r="180" spans="1:78" s="3" customFormat="1" ht="15" customHeight="1">
      <c r="A180" s="111">
        <v>42974</v>
      </c>
      <c r="B180" s="111">
        <v>42974</v>
      </c>
      <c r="C180" s="120" t="s">
        <v>265</v>
      </c>
      <c r="D180" s="132" t="s">
        <v>24</v>
      </c>
      <c r="E180" s="125" t="s">
        <v>132</v>
      </c>
      <c r="F180"/>
      <c r="G180" s="44">
        <f>K180*1.15</f>
        <v>21.274999999999999</v>
      </c>
      <c r="H180" s="44">
        <v>16</v>
      </c>
      <c r="I180" s="44">
        <f t="shared" si="25"/>
        <v>5.2749999999999986</v>
      </c>
      <c r="J180"/>
      <c r="K180" s="94">
        <f t="shared" si="22"/>
        <v>18.5</v>
      </c>
      <c r="L180" s="47"/>
      <c r="M180" s="40"/>
      <c r="N180" s="48"/>
      <c r="O180" s="47">
        <v>0</v>
      </c>
      <c r="P180" s="40">
        <v>5</v>
      </c>
      <c r="Q180" s="48">
        <v>0</v>
      </c>
      <c r="R180" s="47">
        <v>0</v>
      </c>
      <c r="S180" s="40">
        <v>7</v>
      </c>
      <c r="T180" s="48">
        <v>1</v>
      </c>
      <c r="U180" s="99" t="s">
        <v>132</v>
      </c>
      <c r="V180" s="86" t="s">
        <v>132</v>
      </c>
      <c r="W180" s="86" t="s">
        <v>133</v>
      </c>
      <c r="X180" s="86" t="s">
        <v>133</v>
      </c>
      <c r="Y180" s="86" t="s">
        <v>133</v>
      </c>
      <c r="Z180" s="62" t="s">
        <v>133</v>
      </c>
      <c r="AA180" s="62" t="s">
        <v>133</v>
      </c>
      <c r="AB180" s="62" t="s">
        <v>133</v>
      </c>
      <c r="AC180" s="72"/>
      <c r="AD180" s="68">
        <f>6*(R180+T180)+3*S180</f>
        <v>27</v>
      </c>
      <c r="AE180" s="68">
        <f>6*(O180+Q180)+3*P180</f>
        <v>15</v>
      </c>
      <c r="AF180" s="68">
        <f>6*(L180+N180)+3*M180</f>
        <v>0</v>
      </c>
      <c r="AG180" s="68"/>
      <c r="AH180" s="91"/>
      <c r="AI180" s="91"/>
      <c r="AJ180" s="27"/>
      <c r="AK180" s="30"/>
      <c r="AL180" s="26"/>
      <c r="AM180" s="18">
        <f>IFERROR(HLOOKUP(Z180,Barême!$C$25:$S$26,2,0),0)</f>
        <v>0</v>
      </c>
      <c r="AN180" s="26"/>
      <c r="AO180" s="18"/>
      <c r="AP180" s="20"/>
      <c r="AQ180" s="18"/>
      <c r="AR180" s="18"/>
      <c r="AS180" s="18"/>
      <c r="AT180" s="18"/>
      <c r="AU180" s="18"/>
      <c r="AV180" s="18"/>
      <c r="AW180" s="18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</row>
    <row r="181" spans="1:78" s="3" customFormat="1" ht="15" customHeight="1">
      <c r="A181" s="111" t="s">
        <v>461</v>
      </c>
      <c r="B181" s="111" t="s">
        <v>461</v>
      </c>
      <c r="C181" s="115" t="s">
        <v>271</v>
      </c>
      <c r="D181" s="132" t="s">
        <v>272</v>
      </c>
      <c r="E181" s="125" t="s">
        <v>132</v>
      </c>
      <c r="F181"/>
      <c r="G181" s="44">
        <f>K181</f>
        <v>20.5</v>
      </c>
      <c r="H181" s="44">
        <v>22.424999999999997</v>
      </c>
      <c r="I181" s="44">
        <f t="shared" si="25"/>
        <v>-1.9249999999999972</v>
      </c>
      <c r="J181"/>
      <c r="K181" s="76">
        <f t="shared" si="22"/>
        <v>20.5</v>
      </c>
      <c r="L181" s="47">
        <v>2</v>
      </c>
      <c r="M181" s="40">
        <v>3</v>
      </c>
      <c r="N181" s="48">
        <v>1</v>
      </c>
      <c r="O181" s="47">
        <v>2</v>
      </c>
      <c r="P181" s="40">
        <v>1</v>
      </c>
      <c r="Q181" s="48">
        <v>1</v>
      </c>
      <c r="R181" s="47">
        <v>1</v>
      </c>
      <c r="S181" s="40">
        <v>2</v>
      </c>
      <c r="T181" s="48">
        <v>1</v>
      </c>
      <c r="U181" s="99" t="s">
        <v>132</v>
      </c>
      <c r="V181" s="86" t="s">
        <v>132</v>
      </c>
      <c r="W181" s="86" t="s">
        <v>132</v>
      </c>
      <c r="X181" s="86"/>
      <c r="Y181" s="86"/>
      <c r="Z181" s="62"/>
      <c r="AA181" s="62"/>
      <c r="AB181" s="62"/>
      <c r="AC181" s="72"/>
      <c r="AD181" s="68">
        <f>6*(R181+T181)+3*S181</f>
        <v>18</v>
      </c>
      <c r="AE181" s="68">
        <f>6*(O181+Q181)+3*P181</f>
        <v>21</v>
      </c>
      <c r="AF181" s="68">
        <f>6*(L181+N181)+3*M181</f>
        <v>27</v>
      </c>
      <c r="AG181" s="68"/>
      <c r="AH181" s="91"/>
      <c r="AI181" s="91"/>
      <c r="AJ181" s="27"/>
      <c r="AK181" s="30"/>
      <c r="AL181" s="26"/>
      <c r="AM181" s="18"/>
      <c r="AN181" s="26"/>
      <c r="AO181" s="18"/>
      <c r="AP181" s="20"/>
      <c r="AQ181" s="18"/>
      <c r="AR181" s="18"/>
      <c r="AS181" s="18"/>
      <c r="AT181" s="18"/>
      <c r="AU181" s="18"/>
      <c r="AV181" s="18"/>
      <c r="AW181" s="18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</row>
    <row r="182" spans="1:78" s="3" customFormat="1" ht="15" customHeight="1">
      <c r="A182" s="111" t="s">
        <v>461</v>
      </c>
      <c r="B182" s="111" t="s">
        <v>461</v>
      </c>
      <c r="C182" s="119" t="s">
        <v>165</v>
      </c>
      <c r="D182" s="133" t="s">
        <v>12</v>
      </c>
      <c r="E182" s="125" t="s">
        <v>348</v>
      </c>
      <c r="F182"/>
      <c r="G182" s="102">
        <f>K182/2</f>
        <v>20.25</v>
      </c>
      <c r="H182" s="44">
        <v>21.5</v>
      </c>
      <c r="I182" s="44">
        <f t="shared" si="25"/>
        <v>-1.25</v>
      </c>
      <c r="J182"/>
      <c r="K182" s="103">
        <f t="shared" si="22"/>
        <v>40.5</v>
      </c>
      <c r="L182" s="45">
        <v>2</v>
      </c>
      <c r="M182" s="41">
        <v>3</v>
      </c>
      <c r="N182" s="46">
        <v>1</v>
      </c>
      <c r="O182" s="45">
        <v>5</v>
      </c>
      <c r="P182" s="41">
        <v>5</v>
      </c>
      <c r="Q182" s="46">
        <v>0</v>
      </c>
      <c r="R182" s="47">
        <v>4</v>
      </c>
      <c r="S182" s="40">
        <v>4</v>
      </c>
      <c r="T182" s="48">
        <v>1</v>
      </c>
      <c r="U182" s="100" t="s">
        <v>132</v>
      </c>
      <c r="V182" s="90" t="s">
        <v>133</v>
      </c>
      <c r="W182" s="90" t="s">
        <v>133</v>
      </c>
      <c r="X182" s="90" t="s">
        <v>133</v>
      </c>
      <c r="Y182" s="90" t="s">
        <v>133</v>
      </c>
      <c r="Z182" s="65" t="s">
        <v>133</v>
      </c>
      <c r="AA182" s="65" t="s">
        <v>133</v>
      </c>
      <c r="AB182" s="65" t="s">
        <v>132</v>
      </c>
      <c r="AC182" s="72"/>
      <c r="AD182" s="68">
        <f>6*(R182+T182)+3*S182</f>
        <v>42</v>
      </c>
      <c r="AE182" s="68">
        <f>6*(O182+Q182)+3*P182</f>
        <v>45</v>
      </c>
      <c r="AF182" s="68">
        <f>6*(L182+N182)+3*M182</f>
        <v>27</v>
      </c>
      <c r="AG182" s="68"/>
      <c r="AH182" s="91"/>
      <c r="AI182" s="91"/>
      <c r="AJ182" s="27"/>
      <c r="AK182" s="30"/>
      <c r="AL182" s="26"/>
      <c r="AM182" s="18">
        <f>IFERROR(HLOOKUP(Z182,Barême!$C$25:$S$26,2,0),0)</f>
        <v>0</v>
      </c>
      <c r="AN182" s="26"/>
      <c r="AO182" s="18"/>
      <c r="AP182" s="20"/>
      <c r="AQ182" s="18"/>
      <c r="AR182" s="18"/>
      <c r="AS182" s="18"/>
      <c r="AT182" s="18"/>
      <c r="AU182" s="18"/>
      <c r="AV182" s="18"/>
      <c r="AW182" s="18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"/>
    </row>
    <row r="183" spans="1:78" ht="15" customHeight="1">
      <c r="A183" s="111">
        <v>42834</v>
      </c>
      <c r="B183" s="111">
        <v>42834</v>
      </c>
      <c r="C183" s="115" t="s">
        <v>237</v>
      </c>
      <c r="D183" s="132" t="s">
        <v>15</v>
      </c>
      <c r="E183" s="125" t="s">
        <v>132</v>
      </c>
      <c r="G183" s="44">
        <f>K183</f>
        <v>19.5</v>
      </c>
      <c r="H183" s="44">
        <v>24</v>
      </c>
      <c r="I183" s="44">
        <f t="shared" si="25"/>
        <v>-4.5</v>
      </c>
      <c r="K183" s="76">
        <f t="shared" si="22"/>
        <v>19.5</v>
      </c>
      <c r="L183" s="47">
        <v>1</v>
      </c>
      <c r="M183" s="40">
        <v>1</v>
      </c>
      <c r="N183" s="48">
        <v>3</v>
      </c>
      <c r="O183" s="47">
        <v>1</v>
      </c>
      <c r="P183" s="40">
        <v>1</v>
      </c>
      <c r="Q183" s="48">
        <v>0</v>
      </c>
      <c r="R183" s="47">
        <v>1</v>
      </c>
      <c r="S183" s="40">
        <v>2</v>
      </c>
      <c r="T183" s="48">
        <v>2</v>
      </c>
      <c r="U183" s="99" t="s">
        <v>132</v>
      </c>
      <c r="V183" s="86" t="s">
        <v>133</v>
      </c>
      <c r="W183" s="86" t="s">
        <v>133</v>
      </c>
      <c r="X183" s="86" t="s">
        <v>124</v>
      </c>
      <c r="Y183" s="86" t="s">
        <v>124</v>
      </c>
      <c r="Z183" s="62" t="s">
        <v>128</v>
      </c>
      <c r="AA183" s="62" t="s">
        <v>128</v>
      </c>
      <c r="AB183" s="62" t="s">
        <v>124</v>
      </c>
      <c r="AC183" s="72"/>
      <c r="AD183" s="68">
        <f>6*(R183+T183)+3*S183</f>
        <v>24</v>
      </c>
      <c r="AE183" s="68">
        <f>6*(O183+Q183)+3*P183</f>
        <v>9</v>
      </c>
      <c r="AF183" s="68">
        <f>6*(L183+N183)+3*M183</f>
        <v>27</v>
      </c>
      <c r="AG183" s="68"/>
      <c r="AH183" s="91"/>
      <c r="AI183" s="91"/>
      <c r="AJ183" s="27"/>
      <c r="AK183" s="30"/>
      <c r="AL183" s="26"/>
      <c r="AM183" s="18">
        <f>IFERROR(HLOOKUP(Z183,Barême!$C$25:$S$26,2,0),0)</f>
        <v>0</v>
      </c>
      <c r="AN183" s="26"/>
      <c r="AP183" s="20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3"/>
    </row>
    <row r="184" spans="1:78" s="3" customFormat="1" ht="15" customHeight="1">
      <c r="A184" s="111">
        <v>42921</v>
      </c>
      <c r="B184" s="111">
        <v>42925</v>
      </c>
      <c r="C184" s="116" t="s">
        <v>220</v>
      </c>
      <c r="D184" s="131" t="s">
        <v>221</v>
      </c>
      <c r="E184" s="125" t="s">
        <v>127</v>
      </c>
      <c r="F184"/>
      <c r="G184" s="44">
        <f>K184</f>
        <v>19.5</v>
      </c>
      <c r="H184" s="44">
        <v>15</v>
      </c>
      <c r="I184" s="44">
        <f t="shared" si="25"/>
        <v>4.5</v>
      </c>
      <c r="J184"/>
      <c r="K184" s="76">
        <f t="shared" si="22"/>
        <v>19.5</v>
      </c>
      <c r="L184" s="47">
        <v>0</v>
      </c>
      <c r="M184" s="40">
        <v>2</v>
      </c>
      <c r="N184" s="48">
        <v>0</v>
      </c>
      <c r="O184" s="47">
        <v>0</v>
      </c>
      <c r="P184" s="40">
        <v>4</v>
      </c>
      <c r="Q184" s="48">
        <v>2</v>
      </c>
      <c r="R184" s="47">
        <v>0</v>
      </c>
      <c r="S184" s="40">
        <v>5</v>
      </c>
      <c r="T184" s="48">
        <v>1</v>
      </c>
      <c r="U184" s="99" t="s">
        <v>127</v>
      </c>
      <c r="V184" s="87" t="s">
        <v>127</v>
      </c>
      <c r="W184" s="87" t="s">
        <v>127</v>
      </c>
      <c r="X184" s="87" t="s">
        <v>127</v>
      </c>
      <c r="Y184" s="87"/>
      <c r="Z184" s="60"/>
      <c r="AA184" s="60"/>
      <c r="AB184" s="60"/>
      <c r="AC184" s="72"/>
      <c r="AD184" s="68"/>
      <c r="AE184" s="68"/>
      <c r="AF184" s="68"/>
      <c r="AG184" s="68"/>
      <c r="AH184" s="91"/>
      <c r="AI184" s="91"/>
      <c r="AJ184" s="27"/>
      <c r="AK184" s="30"/>
      <c r="AL184" s="26"/>
      <c r="AM184" s="18"/>
      <c r="AN184" s="26"/>
      <c r="AO184" s="18"/>
      <c r="AP184" s="20"/>
      <c r="AQ184" s="18"/>
      <c r="AR184" s="18"/>
      <c r="AS184" s="18"/>
      <c r="AT184" s="18"/>
      <c r="AU184" s="18"/>
      <c r="AV184" s="18"/>
      <c r="AW184" s="18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"/>
    </row>
    <row r="185" spans="1:78" s="3" customFormat="1" ht="15" customHeight="1">
      <c r="A185" s="114">
        <v>42854</v>
      </c>
      <c r="B185" s="111">
        <v>42856</v>
      </c>
      <c r="C185" s="115" t="s">
        <v>152</v>
      </c>
      <c r="D185" s="132" t="s">
        <v>15</v>
      </c>
      <c r="E185" s="125" t="s">
        <v>127</v>
      </c>
      <c r="F185"/>
      <c r="G185" s="44">
        <f>K185*1.15</f>
        <v>18.974999999999998</v>
      </c>
      <c r="H185" s="44">
        <v>17</v>
      </c>
      <c r="I185" s="44">
        <f t="shared" si="25"/>
        <v>1.9749999999999979</v>
      </c>
      <c r="J185"/>
      <c r="K185" s="94">
        <f t="shared" si="22"/>
        <v>16.5</v>
      </c>
      <c r="L185" s="47"/>
      <c r="M185" s="40"/>
      <c r="N185" s="48"/>
      <c r="O185" s="47">
        <v>1</v>
      </c>
      <c r="P185" s="40">
        <v>2</v>
      </c>
      <c r="Q185" s="48">
        <v>1</v>
      </c>
      <c r="R185" s="47">
        <v>1</v>
      </c>
      <c r="S185" s="40">
        <v>1</v>
      </c>
      <c r="T185" s="48">
        <v>2</v>
      </c>
      <c r="U185" s="99" t="s">
        <v>127</v>
      </c>
      <c r="V185" s="86" t="s">
        <v>127</v>
      </c>
      <c r="W185" s="86" t="s">
        <v>127</v>
      </c>
      <c r="X185" s="86" t="s">
        <v>126</v>
      </c>
      <c r="Y185" s="86" t="s">
        <v>127</v>
      </c>
      <c r="Z185" s="62" t="s">
        <v>126</v>
      </c>
      <c r="AA185" s="62" t="s">
        <v>122</v>
      </c>
      <c r="AB185" s="62" t="s">
        <v>123</v>
      </c>
      <c r="AC185" s="72"/>
      <c r="AD185" s="68">
        <f>6*(R185+T185)+3*S185</f>
        <v>21</v>
      </c>
      <c r="AE185" s="68">
        <f>6*(O185+Q185)+3*P185</f>
        <v>18</v>
      </c>
      <c r="AF185" s="68">
        <f>6*(L185+N185)+3*M185</f>
        <v>0</v>
      </c>
      <c r="AG185" s="68"/>
      <c r="AH185" s="91"/>
      <c r="AI185" s="91"/>
      <c r="AJ185" s="27"/>
      <c r="AK185" s="30"/>
      <c r="AL185" s="26"/>
      <c r="AM185" s="18">
        <f>IFERROR(HLOOKUP(Z185,Barême!$C$25:$S$26,2,0),0)</f>
        <v>0</v>
      </c>
      <c r="AN185" s="26"/>
      <c r="AO185" s="18"/>
      <c r="AP185" s="20"/>
      <c r="AQ185" s="18"/>
      <c r="AR185" s="18"/>
      <c r="AS185" s="18"/>
      <c r="AT185" s="18"/>
      <c r="AU185" s="18"/>
      <c r="AV185" s="18"/>
      <c r="AW185" s="18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"/>
    </row>
    <row r="186" spans="1:78" ht="15" customHeight="1">
      <c r="A186" s="111">
        <v>42932</v>
      </c>
      <c r="B186" s="111">
        <v>42932</v>
      </c>
      <c r="C186" s="116" t="s">
        <v>155</v>
      </c>
      <c r="D186" s="131" t="s">
        <v>14</v>
      </c>
      <c r="E186" s="125" t="s">
        <v>132</v>
      </c>
      <c r="G186" s="44">
        <f>K186*1.15</f>
        <v>18.399999999999999</v>
      </c>
      <c r="H186" s="44">
        <v>22.5</v>
      </c>
      <c r="I186" s="44">
        <f t="shared" si="25"/>
        <v>-4.1000000000000014</v>
      </c>
      <c r="K186" s="94">
        <f t="shared" si="22"/>
        <v>16</v>
      </c>
      <c r="L186" s="47"/>
      <c r="M186" s="40"/>
      <c r="N186" s="48"/>
      <c r="O186" s="47">
        <v>0</v>
      </c>
      <c r="P186" s="40">
        <v>5</v>
      </c>
      <c r="Q186" s="48">
        <v>1</v>
      </c>
      <c r="R186" s="47">
        <v>0</v>
      </c>
      <c r="S186" s="40">
        <v>6</v>
      </c>
      <c r="T186" s="48">
        <v>0</v>
      </c>
      <c r="U186" s="99" t="s">
        <v>132</v>
      </c>
      <c r="V186" s="87" t="s">
        <v>133</v>
      </c>
      <c r="W186" s="87" t="s">
        <v>133</v>
      </c>
      <c r="X186" s="87" t="s">
        <v>133</v>
      </c>
      <c r="Y186" s="87" t="s">
        <v>133</v>
      </c>
      <c r="Z186" s="60" t="s">
        <v>133</v>
      </c>
      <c r="AA186" s="60" t="s">
        <v>124</v>
      </c>
      <c r="AB186" s="60" t="s">
        <v>124</v>
      </c>
      <c r="AC186" s="72"/>
      <c r="AD186" s="68">
        <f>6*(R186+T186)+3*S186</f>
        <v>18</v>
      </c>
      <c r="AE186" s="68">
        <f>6*(O186+Q186)+3*P186</f>
        <v>21</v>
      </c>
      <c r="AF186" s="68">
        <f>6*(L186+N186)+3*M186</f>
        <v>0</v>
      </c>
      <c r="AG186" s="68"/>
      <c r="AH186" s="91"/>
      <c r="AI186" s="91"/>
      <c r="AJ186" s="27"/>
      <c r="AK186" s="30"/>
      <c r="AL186" s="26"/>
      <c r="AM186" s="18">
        <f>IFERROR(HLOOKUP(Z186,Barême!$C$25:$S$26,2,0),0)</f>
        <v>0</v>
      </c>
      <c r="AN186" s="26"/>
      <c r="AP186" s="20"/>
      <c r="AQ186" s="20"/>
      <c r="AR186" s="20"/>
      <c r="AS186" s="20"/>
      <c r="AT186" s="20"/>
      <c r="AU186" s="20"/>
      <c r="AV186" s="20"/>
      <c r="AW186" s="20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</row>
    <row r="187" spans="1:78" ht="15" customHeight="1">
      <c r="A187" s="111">
        <v>42858</v>
      </c>
      <c r="B187" s="114">
        <v>42862</v>
      </c>
      <c r="C187" s="115" t="s">
        <v>239</v>
      </c>
      <c r="D187" s="132" t="s">
        <v>240</v>
      </c>
      <c r="E187" s="125" t="s">
        <v>127</v>
      </c>
      <c r="G187" s="44">
        <f>K187</f>
        <v>17</v>
      </c>
      <c r="H187" s="44">
        <v>16</v>
      </c>
      <c r="I187" s="44">
        <f t="shared" si="25"/>
        <v>1</v>
      </c>
      <c r="K187" s="76">
        <f t="shared" si="22"/>
        <v>17</v>
      </c>
      <c r="L187" s="47">
        <v>0</v>
      </c>
      <c r="M187" s="40">
        <v>8</v>
      </c>
      <c r="N187" s="48">
        <v>0</v>
      </c>
      <c r="O187" s="47">
        <v>0</v>
      </c>
      <c r="P187" s="40">
        <v>4</v>
      </c>
      <c r="Q187" s="48">
        <v>0</v>
      </c>
      <c r="R187" s="47">
        <v>0</v>
      </c>
      <c r="S187" s="40">
        <v>6</v>
      </c>
      <c r="T187" s="48">
        <v>0</v>
      </c>
      <c r="U187" s="99" t="s">
        <v>127</v>
      </c>
      <c r="V187" s="88" t="s">
        <v>127</v>
      </c>
      <c r="W187" s="88" t="s">
        <v>127</v>
      </c>
      <c r="X187" s="88"/>
      <c r="Y187" s="88"/>
      <c r="Z187" s="62"/>
      <c r="AA187" s="62"/>
      <c r="AB187" s="62"/>
      <c r="AC187" s="72"/>
      <c r="AD187" s="68">
        <f>6*(R187+T187)+3*S187</f>
        <v>18</v>
      </c>
      <c r="AE187" s="68"/>
      <c r="AF187" s="68"/>
      <c r="AG187" s="68"/>
      <c r="AH187" s="91"/>
      <c r="AI187" s="91"/>
      <c r="AJ187" s="27"/>
      <c r="AK187" s="30"/>
      <c r="AL187" s="26"/>
      <c r="AN187" s="26"/>
      <c r="AP187" s="20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3"/>
    </row>
    <row r="188" spans="1:78" s="3" customFormat="1" ht="15" customHeight="1">
      <c r="A188" s="114">
        <v>42860</v>
      </c>
      <c r="B188" s="114">
        <v>42862</v>
      </c>
      <c r="C188" s="115" t="s">
        <v>83</v>
      </c>
      <c r="D188" s="132" t="s">
        <v>15</v>
      </c>
      <c r="E188" s="125" t="s">
        <v>127</v>
      </c>
      <c r="F188"/>
      <c r="G188" s="44">
        <f>K188*1.15</f>
        <v>15.524999999999999</v>
      </c>
      <c r="H188" s="44">
        <v>11</v>
      </c>
      <c r="I188" s="44">
        <f t="shared" si="25"/>
        <v>4.5249999999999986</v>
      </c>
      <c r="J188"/>
      <c r="K188" s="94">
        <f t="shared" si="22"/>
        <v>13.5</v>
      </c>
      <c r="L188" s="47"/>
      <c r="M188" s="40"/>
      <c r="N188" s="48"/>
      <c r="O188" s="47">
        <v>1</v>
      </c>
      <c r="P188" s="40">
        <v>1</v>
      </c>
      <c r="Q188" s="48">
        <v>0</v>
      </c>
      <c r="R188" s="47">
        <v>1</v>
      </c>
      <c r="S188" s="40">
        <v>3</v>
      </c>
      <c r="T188" s="48">
        <v>1</v>
      </c>
      <c r="U188" s="99" t="s">
        <v>127</v>
      </c>
      <c r="V188" s="86" t="s">
        <v>127</v>
      </c>
      <c r="W188" s="86" t="s">
        <v>133</v>
      </c>
      <c r="X188" s="86" t="s">
        <v>126</v>
      </c>
      <c r="Y188" s="86" t="s">
        <v>126</v>
      </c>
      <c r="Z188" s="62" t="s">
        <v>126</v>
      </c>
      <c r="AA188" s="62" t="s">
        <v>126</v>
      </c>
      <c r="AB188" s="62" t="s">
        <v>126</v>
      </c>
      <c r="AC188" s="72"/>
      <c r="AD188" s="68">
        <f>6*(R188+T188)+3*S188</f>
        <v>21</v>
      </c>
      <c r="AE188" s="68">
        <f>6*(O188+Q188)+3*P188</f>
        <v>9</v>
      </c>
      <c r="AF188" s="68">
        <f>6*(L188+N188)+3*M188</f>
        <v>0</v>
      </c>
      <c r="AG188" s="68"/>
      <c r="AH188" s="91"/>
      <c r="AI188" s="91"/>
      <c r="AJ188" s="27"/>
      <c r="AK188" s="30"/>
      <c r="AL188" s="26"/>
      <c r="AM188" s="18">
        <f>IFERROR(HLOOKUP(Z188,Barême!$C$25:$S$26,2,0),0)</f>
        <v>0</v>
      </c>
      <c r="AN188" s="26"/>
      <c r="AO188" s="18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"/>
    </row>
    <row r="189" spans="1:78" s="3" customFormat="1" ht="15" customHeight="1">
      <c r="A189" s="111"/>
      <c r="B189" s="111"/>
      <c r="C189" s="112" t="s">
        <v>166</v>
      </c>
      <c r="D189" s="131" t="s">
        <v>167</v>
      </c>
      <c r="E189" s="125" t="s">
        <v>365</v>
      </c>
      <c r="F189">
        <v>-1</v>
      </c>
      <c r="G189" s="44">
        <v>14</v>
      </c>
      <c r="H189" s="44">
        <v>20</v>
      </c>
      <c r="I189" s="44">
        <f t="shared" si="25"/>
        <v>-6</v>
      </c>
      <c r="J189"/>
      <c r="K189" s="76">
        <f t="shared" si="22"/>
        <v>13.5</v>
      </c>
      <c r="L189" s="47">
        <v>1</v>
      </c>
      <c r="M189" s="40">
        <v>4</v>
      </c>
      <c r="N189" s="48">
        <v>0</v>
      </c>
      <c r="O189" s="47">
        <v>1</v>
      </c>
      <c r="P189" s="40">
        <v>2</v>
      </c>
      <c r="Q189" s="48">
        <v>1</v>
      </c>
      <c r="R189" s="47">
        <v>0</v>
      </c>
      <c r="S189" s="40">
        <v>3</v>
      </c>
      <c r="T189" s="48">
        <v>0</v>
      </c>
      <c r="U189" s="99" t="s">
        <v>127</v>
      </c>
      <c r="V189" s="87" t="s">
        <v>127</v>
      </c>
      <c r="W189" s="87" t="s">
        <v>127</v>
      </c>
      <c r="X189" s="87" t="s">
        <v>127</v>
      </c>
      <c r="Y189" s="87" t="s">
        <v>127</v>
      </c>
      <c r="Z189" s="60" t="s">
        <v>127</v>
      </c>
      <c r="AA189" s="60" t="s">
        <v>127</v>
      </c>
      <c r="AB189" s="60"/>
      <c r="AC189" s="71"/>
      <c r="AD189" s="68">
        <f>6*(R189+T189)+3*S189</f>
        <v>9</v>
      </c>
      <c r="AE189" s="68">
        <f>6*(O189+Q189)+3*P189</f>
        <v>18</v>
      </c>
      <c r="AF189" s="68">
        <f>6*(L189+N189)+3*M189</f>
        <v>18</v>
      </c>
      <c r="AG189" s="68"/>
      <c r="AH189" s="91"/>
      <c r="AI189" s="91"/>
      <c r="AJ189" s="27"/>
      <c r="AK189" s="30"/>
      <c r="AL189" s="26"/>
      <c r="AM189" s="18">
        <f>IFERROR(HLOOKUP(Z189,Barême!$C$25:$S$26,2,0),0)</f>
        <v>0</v>
      </c>
      <c r="AN189" s="26"/>
      <c r="AO189" s="18"/>
      <c r="AP189" s="20"/>
      <c r="AQ189" s="20"/>
      <c r="AR189" s="20"/>
      <c r="AS189" s="20"/>
      <c r="AT189" s="20"/>
      <c r="AU189" s="20"/>
      <c r="AV189" s="20"/>
      <c r="AW189" s="20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"/>
    </row>
    <row r="190" spans="1:78" ht="15" customHeight="1">
      <c r="A190" s="111">
        <v>42876</v>
      </c>
      <c r="B190" s="111">
        <v>42883</v>
      </c>
      <c r="C190" s="115" t="s">
        <v>428</v>
      </c>
      <c r="D190" s="132" t="s">
        <v>131</v>
      </c>
      <c r="E190" s="125" t="s">
        <v>365</v>
      </c>
      <c r="F190">
        <v>-1</v>
      </c>
      <c r="G190" s="44">
        <f>K190</f>
        <v>12.5</v>
      </c>
      <c r="H190" s="44">
        <v>13</v>
      </c>
      <c r="I190" s="44">
        <f t="shared" si="25"/>
        <v>-0.5</v>
      </c>
      <c r="K190" s="76">
        <f t="shared" si="22"/>
        <v>12.5</v>
      </c>
      <c r="L190" s="47">
        <v>1</v>
      </c>
      <c r="M190" s="40">
        <v>1</v>
      </c>
      <c r="N190" s="48">
        <v>1</v>
      </c>
      <c r="O190" s="47">
        <v>1</v>
      </c>
      <c r="P190" s="40">
        <v>2</v>
      </c>
      <c r="Q190" s="48">
        <v>0</v>
      </c>
      <c r="R190" s="47">
        <v>1</v>
      </c>
      <c r="S190" s="40">
        <v>2</v>
      </c>
      <c r="T190" s="48">
        <v>0</v>
      </c>
      <c r="U190" s="99" t="s">
        <v>127</v>
      </c>
      <c r="V190" s="86" t="s">
        <v>127</v>
      </c>
      <c r="W190" s="86" t="s">
        <v>127</v>
      </c>
      <c r="X190" s="86" t="s">
        <v>127</v>
      </c>
      <c r="Y190" s="86"/>
      <c r="Z190" s="62"/>
      <c r="AA190" s="62"/>
      <c r="AB190" s="62"/>
      <c r="AC190" s="72"/>
      <c r="AD190" s="68"/>
      <c r="AE190" s="68"/>
      <c r="AF190" s="68"/>
      <c r="AG190" s="68"/>
      <c r="AH190" s="91"/>
      <c r="AI190" s="91"/>
      <c r="AJ190" s="27"/>
      <c r="AK190" s="30"/>
      <c r="AL190" s="26"/>
      <c r="AN190" s="26"/>
      <c r="AP190" s="20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</row>
    <row r="191" spans="1:78" ht="15" customHeight="1">
      <c r="A191" s="111">
        <v>42897</v>
      </c>
      <c r="B191" s="111">
        <v>42904</v>
      </c>
      <c r="C191" s="115" t="s">
        <v>253</v>
      </c>
      <c r="D191" s="132" t="s">
        <v>252</v>
      </c>
      <c r="E191" s="125" t="s">
        <v>365</v>
      </c>
      <c r="F191">
        <v>-1</v>
      </c>
      <c r="G191" s="44">
        <f>K191</f>
        <v>12.5</v>
      </c>
      <c r="H191" s="44">
        <v>12.074999999999999</v>
      </c>
      <c r="I191" s="44">
        <f t="shared" si="25"/>
        <v>0.42500000000000071</v>
      </c>
      <c r="K191" s="76">
        <f t="shared" si="22"/>
        <v>12.5</v>
      </c>
      <c r="L191" s="47">
        <v>0</v>
      </c>
      <c r="M191" s="40">
        <v>3</v>
      </c>
      <c r="N191" s="48">
        <v>0</v>
      </c>
      <c r="O191" s="47">
        <v>1</v>
      </c>
      <c r="P191" s="40">
        <v>3</v>
      </c>
      <c r="Q191" s="48">
        <v>0</v>
      </c>
      <c r="R191" s="47">
        <v>0</v>
      </c>
      <c r="S191" s="40">
        <v>4</v>
      </c>
      <c r="T191" s="48">
        <v>0</v>
      </c>
      <c r="U191" s="99" t="s">
        <v>127</v>
      </c>
      <c r="V191" s="86" t="s">
        <v>127</v>
      </c>
      <c r="W191" s="86" t="s">
        <v>127</v>
      </c>
      <c r="X191" s="86"/>
      <c r="Y191" s="86"/>
      <c r="Z191" s="62"/>
      <c r="AA191" s="62"/>
      <c r="AB191" s="62"/>
      <c r="AC191" s="72"/>
      <c r="AD191" s="68"/>
      <c r="AE191" s="68"/>
      <c r="AF191" s="68"/>
      <c r="AG191" s="68"/>
      <c r="AH191" s="91"/>
      <c r="AI191" s="91"/>
      <c r="AJ191" s="27"/>
      <c r="AK191" s="30"/>
      <c r="AL191" s="26"/>
      <c r="AN191" s="26"/>
      <c r="AP191" s="20"/>
      <c r="AQ191" s="20"/>
      <c r="AR191" s="20"/>
      <c r="AS191" s="20"/>
      <c r="AT191" s="20"/>
      <c r="AU191" s="20"/>
      <c r="AV191" s="20"/>
      <c r="AW191" s="20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3"/>
    </row>
    <row r="192" spans="1:78" s="3" customFormat="1" ht="15" customHeight="1">
      <c r="A192" s="111">
        <v>42925</v>
      </c>
      <c r="B192" s="111">
        <v>42925</v>
      </c>
      <c r="C192" s="116" t="s">
        <v>262</v>
      </c>
      <c r="D192" s="131" t="s">
        <v>99</v>
      </c>
      <c r="E192" s="125" t="s">
        <v>366</v>
      </c>
      <c r="F192"/>
      <c r="G192" s="44">
        <f>K192*1.15</f>
        <v>9.7749999999999986</v>
      </c>
      <c r="H192" s="44">
        <v>2</v>
      </c>
      <c r="I192" s="44">
        <f t="shared" si="25"/>
        <v>7.7749999999999986</v>
      </c>
      <c r="J192"/>
      <c r="K192" s="94">
        <f t="shared" si="22"/>
        <v>8.5</v>
      </c>
      <c r="L192" s="47"/>
      <c r="M192" s="40"/>
      <c r="N192" s="48"/>
      <c r="O192" s="47">
        <v>0</v>
      </c>
      <c r="P192" s="40">
        <v>1</v>
      </c>
      <c r="Q192" s="48">
        <v>0</v>
      </c>
      <c r="R192" s="47">
        <v>0</v>
      </c>
      <c r="S192" s="40">
        <v>3</v>
      </c>
      <c r="T192" s="48">
        <v>1</v>
      </c>
      <c r="U192" s="99" t="s">
        <v>132</v>
      </c>
      <c r="V192" s="87" t="s">
        <v>132</v>
      </c>
      <c r="W192" s="87"/>
      <c r="X192" s="87"/>
      <c r="Y192" s="87"/>
      <c r="Z192" s="60"/>
      <c r="AA192" s="60"/>
      <c r="AB192" s="60"/>
      <c r="AC192" s="72"/>
      <c r="AD192" s="68">
        <f>6*(R192+T192)+3*S192</f>
        <v>15</v>
      </c>
      <c r="AE192" s="68"/>
      <c r="AF192" s="68"/>
      <c r="AG192" s="68"/>
      <c r="AH192" s="91"/>
      <c r="AI192" s="91"/>
      <c r="AJ192" s="27"/>
      <c r="AK192" s="30"/>
      <c r="AL192" s="26"/>
      <c r="AM192" s="18"/>
      <c r="AN192" s="26"/>
      <c r="AO192" s="18"/>
      <c r="AP192" s="20"/>
      <c r="AQ192" s="20"/>
      <c r="AR192" s="20"/>
      <c r="AS192" s="20"/>
      <c r="AT192" s="20"/>
      <c r="AU192" s="20"/>
      <c r="AV192" s="20"/>
      <c r="AW192" s="20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</row>
    <row r="193" spans="1:78" ht="15" customHeight="1">
      <c r="A193" s="114">
        <v>42820</v>
      </c>
      <c r="B193" s="114">
        <v>42824</v>
      </c>
      <c r="C193" s="115" t="s">
        <v>208</v>
      </c>
      <c r="D193" s="131" t="s">
        <v>209</v>
      </c>
      <c r="E193" s="125" t="s">
        <v>365</v>
      </c>
      <c r="F193">
        <v>-1</v>
      </c>
      <c r="G193" s="44">
        <v>9</v>
      </c>
      <c r="H193" s="44">
        <v>9</v>
      </c>
      <c r="I193" s="44">
        <f t="shared" si="25"/>
        <v>0</v>
      </c>
      <c r="K193" s="76">
        <f t="shared" si="22"/>
        <v>8.5</v>
      </c>
      <c r="L193" s="47">
        <v>1</v>
      </c>
      <c r="M193" s="40">
        <v>2</v>
      </c>
      <c r="N193" s="48">
        <v>0</v>
      </c>
      <c r="O193" s="47">
        <v>0</v>
      </c>
      <c r="P193" s="40">
        <v>2</v>
      </c>
      <c r="Q193" s="48">
        <v>0</v>
      </c>
      <c r="R193" s="47">
        <v>0</v>
      </c>
      <c r="S193" s="40">
        <v>3</v>
      </c>
      <c r="T193" s="48">
        <v>0</v>
      </c>
      <c r="U193" s="99" t="s">
        <v>127</v>
      </c>
      <c r="V193" s="86" t="s">
        <v>127</v>
      </c>
      <c r="W193" s="86" t="s">
        <v>127</v>
      </c>
      <c r="X193" s="86" t="s">
        <v>127</v>
      </c>
      <c r="Y193" s="86" t="s">
        <v>127</v>
      </c>
      <c r="Z193" s="60"/>
      <c r="AA193" s="60"/>
      <c r="AB193" s="60"/>
      <c r="AC193" s="72"/>
      <c r="AD193" s="68">
        <f>6*(R193+T193)+3*S193</f>
        <v>9</v>
      </c>
      <c r="AE193" s="68">
        <f>6*(O193+Q193)+3*P193</f>
        <v>6</v>
      </c>
      <c r="AF193" s="68">
        <f t="shared" ref="AF193:AF199" si="31">6*(L193+N193)+3*M193</f>
        <v>12</v>
      </c>
      <c r="AG193" s="68"/>
      <c r="AH193" s="91"/>
      <c r="AI193" s="91"/>
      <c r="AJ193" s="27"/>
      <c r="AK193" s="30"/>
      <c r="AL193" s="26"/>
      <c r="AN193" s="26"/>
      <c r="AP193" s="20"/>
      <c r="AQ193" s="20"/>
      <c r="AR193" s="20"/>
      <c r="AS193" s="20"/>
      <c r="AT193" s="20"/>
      <c r="AU193" s="20"/>
      <c r="AV193" s="20"/>
      <c r="AW193" s="20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3"/>
    </row>
    <row r="194" spans="1:78">
      <c r="A194" s="111">
        <v>42951</v>
      </c>
      <c r="B194" s="111">
        <v>42962</v>
      </c>
      <c r="C194" s="116" t="s">
        <v>89</v>
      </c>
      <c r="D194" s="131" t="s">
        <v>21</v>
      </c>
      <c r="E194" s="125" t="s">
        <v>365</v>
      </c>
      <c r="G194" s="44">
        <f>K194</f>
        <v>9</v>
      </c>
      <c r="H194" s="44">
        <v>6</v>
      </c>
      <c r="I194" s="44">
        <f t="shared" si="25"/>
        <v>3</v>
      </c>
      <c r="K194" s="76">
        <f t="shared" si="22"/>
        <v>9</v>
      </c>
      <c r="L194" s="47">
        <v>0</v>
      </c>
      <c r="M194" s="40">
        <v>1</v>
      </c>
      <c r="N194" s="48">
        <v>0</v>
      </c>
      <c r="O194" s="47">
        <v>0</v>
      </c>
      <c r="P194" s="40">
        <v>1</v>
      </c>
      <c r="Q194" s="48">
        <v>0</v>
      </c>
      <c r="R194" s="47">
        <v>0</v>
      </c>
      <c r="S194" s="40">
        <v>5</v>
      </c>
      <c r="T194" s="48">
        <v>0</v>
      </c>
      <c r="U194" s="99" t="s">
        <v>127</v>
      </c>
      <c r="V194" s="87" t="s">
        <v>127</v>
      </c>
      <c r="W194" s="87" t="s">
        <v>127</v>
      </c>
      <c r="X194" s="87" t="s">
        <v>127</v>
      </c>
      <c r="Y194" s="87" t="s">
        <v>127</v>
      </c>
      <c r="Z194" s="60" t="s">
        <v>126</v>
      </c>
      <c r="AA194" s="60" t="s">
        <v>126</v>
      </c>
      <c r="AB194" s="60" t="s">
        <v>126</v>
      </c>
      <c r="AC194" s="72"/>
      <c r="AD194" s="68">
        <f>6*(R194+T194)+3*S194</f>
        <v>15</v>
      </c>
      <c r="AE194" s="68">
        <f>6*(O194+Q194)+3*P194</f>
        <v>3</v>
      </c>
      <c r="AF194" s="68">
        <f t="shared" si="31"/>
        <v>3</v>
      </c>
      <c r="AG194" s="68"/>
      <c r="AH194" s="91"/>
      <c r="AI194" s="91"/>
      <c r="AJ194" s="27"/>
      <c r="AK194" s="30"/>
      <c r="AL194" s="26"/>
      <c r="AM194" s="18">
        <f>IFERROR(HLOOKUP(Z194,Barême!$C$25:$S$26,2,0),0)</f>
        <v>0</v>
      </c>
      <c r="AN194" s="26"/>
      <c r="AP194" s="20"/>
      <c r="AQ194" s="20"/>
      <c r="AR194" s="20"/>
      <c r="AS194" s="20"/>
      <c r="AT194" s="20"/>
      <c r="AU194" s="20"/>
      <c r="AV194" s="20"/>
      <c r="AW194" s="20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</row>
    <row r="195" spans="1:78" ht="15" customHeight="1">
      <c r="A195" s="111">
        <v>42881</v>
      </c>
      <c r="B195" s="114">
        <v>42882</v>
      </c>
      <c r="C195" s="115" t="s">
        <v>219</v>
      </c>
      <c r="D195" s="132" t="s">
        <v>64</v>
      </c>
      <c r="E195" s="125" t="s">
        <v>365</v>
      </c>
      <c r="G195" s="44">
        <f>K195</f>
        <v>8.5</v>
      </c>
      <c r="H195" s="44">
        <v>6</v>
      </c>
      <c r="I195" s="44">
        <f t="shared" si="25"/>
        <v>2.5</v>
      </c>
      <c r="K195" s="76">
        <f t="shared" ref="K195:K203" si="32">3*S195/2+M195/2+P195+3*(R195+T195)+L195+N195+2*(O195+Q195)</f>
        <v>8.5</v>
      </c>
      <c r="L195" s="47">
        <v>0</v>
      </c>
      <c r="M195" s="40">
        <v>1</v>
      </c>
      <c r="N195" s="48">
        <v>0</v>
      </c>
      <c r="O195" s="47">
        <v>0</v>
      </c>
      <c r="P195" s="40">
        <v>2</v>
      </c>
      <c r="Q195" s="48">
        <v>0</v>
      </c>
      <c r="R195" s="47">
        <v>0</v>
      </c>
      <c r="S195" s="40">
        <v>4</v>
      </c>
      <c r="T195" s="48">
        <v>0</v>
      </c>
      <c r="U195" s="99" t="s">
        <v>127</v>
      </c>
      <c r="V195" s="86" t="s">
        <v>127</v>
      </c>
      <c r="W195" s="86" t="s">
        <v>127</v>
      </c>
      <c r="X195" s="86" t="s">
        <v>127</v>
      </c>
      <c r="Y195" s="86" t="s">
        <v>132</v>
      </c>
      <c r="Z195" s="62" t="s">
        <v>132</v>
      </c>
      <c r="AA195" s="62" t="s">
        <v>132</v>
      </c>
      <c r="AB195" s="62" t="s">
        <v>132</v>
      </c>
      <c r="AC195" s="72"/>
      <c r="AD195" s="68">
        <f>6*(R195+T192)+3*S195</f>
        <v>18</v>
      </c>
      <c r="AE195" s="68">
        <f>6*(O195+Q195)+3*P195</f>
        <v>6</v>
      </c>
      <c r="AF195" s="68">
        <f t="shared" si="31"/>
        <v>3</v>
      </c>
      <c r="AG195" s="68"/>
      <c r="AH195" s="91"/>
      <c r="AI195" s="91"/>
      <c r="AJ195" s="27"/>
      <c r="AK195" s="30"/>
      <c r="AL195" s="26"/>
      <c r="AM195" s="18">
        <f>IFERROR(HLOOKUP(Z195,Barême!$C$25:$S$26,2,0),0)</f>
        <v>0</v>
      </c>
      <c r="AN195" s="26"/>
      <c r="AP195" s="20"/>
      <c r="AQ195" s="20"/>
      <c r="AR195" s="20"/>
      <c r="AS195" s="20"/>
      <c r="AT195" s="20"/>
      <c r="AU195" s="20"/>
      <c r="AV195" s="20"/>
      <c r="AW195" s="20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3"/>
    </row>
    <row r="196" spans="1:78" s="3" customFormat="1" ht="15" customHeight="1">
      <c r="A196" s="111">
        <v>42890</v>
      </c>
      <c r="B196" s="111">
        <v>42890</v>
      </c>
      <c r="C196" s="116" t="s">
        <v>248</v>
      </c>
      <c r="D196" s="131" t="s">
        <v>18</v>
      </c>
      <c r="E196" s="125" t="s">
        <v>366</v>
      </c>
      <c r="F196">
        <v>-1</v>
      </c>
      <c r="G196" s="44">
        <f>1.33*K196</f>
        <v>7.98</v>
      </c>
      <c r="H196" s="44">
        <v>6</v>
      </c>
      <c r="I196" s="44">
        <f t="shared" si="25"/>
        <v>1.9800000000000004</v>
      </c>
      <c r="J196"/>
      <c r="K196" s="94">
        <f t="shared" si="32"/>
        <v>6</v>
      </c>
      <c r="L196" s="47">
        <v>0</v>
      </c>
      <c r="M196" s="40">
        <v>3</v>
      </c>
      <c r="N196" s="48">
        <v>0</v>
      </c>
      <c r="O196" s="47"/>
      <c r="P196" s="40"/>
      <c r="Q196" s="48"/>
      <c r="R196" s="47">
        <v>0</v>
      </c>
      <c r="S196" s="40">
        <v>3</v>
      </c>
      <c r="T196" s="48">
        <v>0</v>
      </c>
      <c r="U196" s="99" t="s">
        <v>132</v>
      </c>
      <c r="V196" s="87" t="s">
        <v>132</v>
      </c>
      <c r="W196" s="87" t="s">
        <v>132</v>
      </c>
      <c r="X196" s="87"/>
      <c r="Y196" s="87"/>
      <c r="Z196" s="60"/>
      <c r="AA196" s="60"/>
      <c r="AB196" s="60"/>
      <c r="AC196" s="72"/>
      <c r="AD196" s="68"/>
      <c r="AE196" s="68"/>
      <c r="AF196" s="68">
        <f t="shared" si="31"/>
        <v>9</v>
      </c>
      <c r="AG196" s="68"/>
      <c r="AH196" s="91"/>
      <c r="AI196" s="91"/>
      <c r="AJ196" s="27"/>
      <c r="AK196" s="30"/>
      <c r="AL196" s="26"/>
      <c r="AM196" s="18"/>
      <c r="AN196" s="26"/>
      <c r="AO196" s="18"/>
      <c r="AP196" s="20"/>
      <c r="AQ196" s="20"/>
      <c r="AR196" s="20"/>
      <c r="AS196" s="20"/>
      <c r="AT196" s="20"/>
      <c r="AU196" s="20"/>
      <c r="AV196" s="20"/>
      <c r="AW196" s="20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"/>
    </row>
    <row r="197" spans="1:78" ht="15" customHeight="1">
      <c r="A197" s="111"/>
      <c r="B197" s="111"/>
      <c r="C197" s="116" t="s">
        <v>435</v>
      </c>
      <c r="D197" s="131" t="s">
        <v>82</v>
      </c>
      <c r="E197" s="125" t="s">
        <v>365</v>
      </c>
      <c r="G197" s="44">
        <f>K197</f>
        <v>7</v>
      </c>
      <c r="H197" s="44">
        <v>5</v>
      </c>
      <c r="I197" s="44">
        <f t="shared" si="25"/>
        <v>2</v>
      </c>
      <c r="K197" s="76">
        <f t="shared" si="32"/>
        <v>7</v>
      </c>
      <c r="L197" s="47">
        <v>0</v>
      </c>
      <c r="M197" s="40">
        <v>1</v>
      </c>
      <c r="N197" s="48">
        <v>0</v>
      </c>
      <c r="O197" s="47">
        <v>0</v>
      </c>
      <c r="P197" s="40">
        <v>2</v>
      </c>
      <c r="Q197" s="48">
        <v>0</v>
      </c>
      <c r="R197" s="47">
        <v>0</v>
      </c>
      <c r="S197" s="40">
        <v>3</v>
      </c>
      <c r="T197" s="48">
        <v>0</v>
      </c>
      <c r="U197" s="99" t="s">
        <v>127</v>
      </c>
      <c r="V197" s="87" t="s">
        <v>127</v>
      </c>
      <c r="W197" s="87" t="s">
        <v>127</v>
      </c>
      <c r="X197" s="87" t="s">
        <v>127</v>
      </c>
      <c r="Y197" s="87" t="s">
        <v>127</v>
      </c>
      <c r="Z197" s="60" t="s">
        <v>127</v>
      </c>
      <c r="AA197" s="60"/>
      <c r="AB197" s="60"/>
      <c r="AC197" s="72"/>
      <c r="AD197" s="68">
        <f>6*(R197+T197)+3*S197</f>
        <v>9</v>
      </c>
      <c r="AE197" s="68">
        <f>6*(O197+Q197)+3*P197</f>
        <v>6</v>
      </c>
      <c r="AF197" s="68">
        <f t="shared" si="31"/>
        <v>3</v>
      </c>
      <c r="AG197" s="68"/>
      <c r="AH197" s="91"/>
      <c r="AI197" s="91"/>
      <c r="AJ197" s="27"/>
      <c r="AK197" s="30"/>
      <c r="AL197" s="26"/>
      <c r="AN197" s="26"/>
      <c r="AP197" s="20"/>
      <c r="AQ197" s="20"/>
      <c r="AR197" s="20"/>
      <c r="AS197" s="20"/>
      <c r="AT197" s="20"/>
      <c r="AU197" s="20"/>
      <c r="AV197" s="20"/>
      <c r="AW197" s="20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2"/>
    </row>
    <row r="198" spans="1:78" s="3" customFormat="1" ht="15" customHeight="1">
      <c r="A198" s="111"/>
      <c r="B198" s="111"/>
      <c r="C198" s="116" t="s">
        <v>434</v>
      </c>
      <c r="D198" s="131" t="s">
        <v>82</v>
      </c>
      <c r="E198" s="125" t="s">
        <v>365</v>
      </c>
      <c r="F198">
        <v>-1</v>
      </c>
      <c r="G198" s="44">
        <f>K198</f>
        <v>7</v>
      </c>
      <c r="H198" s="44">
        <v>5</v>
      </c>
      <c r="I198" s="44">
        <f t="shared" si="25"/>
        <v>2</v>
      </c>
      <c r="J198"/>
      <c r="K198" s="76">
        <f t="shared" si="32"/>
        <v>7</v>
      </c>
      <c r="L198" s="47">
        <v>0</v>
      </c>
      <c r="M198" s="40">
        <v>1</v>
      </c>
      <c r="N198" s="48">
        <v>0</v>
      </c>
      <c r="O198" s="47">
        <v>0</v>
      </c>
      <c r="P198" s="40">
        <v>2</v>
      </c>
      <c r="Q198" s="48">
        <v>0</v>
      </c>
      <c r="R198" s="47">
        <v>0</v>
      </c>
      <c r="S198" s="40">
        <v>3</v>
      </c>
      <c r="T198" s="48">
        <v>0</v>
      </c>
      <c r="U198" s="99" t="s">
        <v>127</v>
      </c>
      <c r="V198" s="87" t="s">
        <v>127</v>
      </c>
      <c r="W198" s="87" t="s">
        <v>127</v>
      </c>
      <c r="X198" s="87" t="s">
        <v>127</v>
      </c>
      <c r="Y198" s="87" t="s">
        <v>127</v>
      </c>
      <c r="Z198" s="60" t="s">
        <v>127</v>
      </c>
      <c r="AA198" s="60"/>
      <c r="AB198" s="60"/>
      <c r="AC198" s="72"/>
      <c r="AD198" s="68">
        <f>6*(R198+T198)+3*S198</f>
        <v>9</v>
      </c>
      <c r="AE198" s="68">
        <f>6*(O198+Q198)+3*P198</f>
        <v>6</v>
      </c>
      <c r="AF198" s="68">
        <f t="shared" si="31"/>
        <v>3</v>
      </c>
      <c r="AG198" s="68"/>
      <c r="AH198" s="91"/>
      <c r="AI198" s="91"/>
      <c r="AJ198" s="27"/>
      <c r="AK198" s="30"/>
      <c r="AL198" s="26"/>
      <c r="AM198" s="18"/>
      <c r="AN198" s="26"/>
      <c r="AO198" s="18"/>
      <c r="AP198" s="20"/>
      <c r="AQ198" s="20"/>
      <c r="AR198" s="20"/>
      <c r="AS198" s="20"/>
      <c r="AT198" s="20"/>
      <c r="AU198" s="20"/>
      <c r="AV198" s="20"/>
      <c r="AW198" s="20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2"/>
    </row>
    <row r="199" spans="1:78" ht="15" customHeight="1">
      <c r="A199" s="111">
        <v>43002</v>
      </c>
      <c r="B199" s="111">
        <v>43002</v>
      </c>
      <c r="C199" s="116" t="s">
        <v>233</v>
      </c>
      <c r="D199" s="131" t="s">
        <v>12</v>
      </c>
      <c r="E199" s="125" t="s">
        <v>273</v>
      </c>
      <c r="G199" s="44">
        <f>K199*0.5</f>
        <v>6</v>
      </c>
      <c r="H199" s="44">
        <v>8</v>
      </c>
      <c r="I199" s="44">
        <f t="shared" si="25"/>
        <v>-2</v>
      </c>
      <c r="K199" s="76">
        <f t="shared" si="32"/>
        <v>12</v>
      </c>
      <c r="L199" s="47">
        <v>1</v>
      </c>
      <c r="M199" s="40">
        <v>2</v>
      </c>
      <c r="N199" s="48">
        <v>0</v>
      </c>
      <c r="O199" s="47">
        <v>0</v>
      </c>
      <c r="P199" s="40">
        <v>4</v>
      </c>
      <c r="Q199" s="48">
        <v>0</v>
      </c>
      <c r="R199" s="47">
        <v>1</v>
      </c>
      <c r="S199" s="40">
        <v>2</v>
      </c>
      <c r="T199" s="48">
        <v>0</v>
      </c>
      <c r="U199" s="99" t="s">
        <v>273</v>
      </c>
      <c r="V199" s="87" t="s">
        <v>273</v>
      </c>
      <c r="W199" s="87" t="s">
        <v>133</v>
      </c>
      <c r="X199" s="87" t="s">
        <v>132</v>
      </c>
      <c r="Y199" s="87" t="s">
        <v>133</v>
      </c>
      <c r="Z199" s="60"/>
      <c r="AA199" s="60"/>
      <c r="AB199" s="60"/>
      <c r="AC199" s="72"/>
      <c r="AD199" s="68">
        <f>6*(R199+T199)+3*S199</f>
        <v>12</v>
      </c>
      <c r="AE199" s="68">
        <f>6*(O199+Q199)+3*P199</f>
        <v>12</v>
      </c>
      <c r="AF199" s="68">
        <f t="shared" si="31"/>
        <v>12</v>
      </c>
      <c r="AG199" s="68"/>
      <c r="AH199" s="91"/>
      <c r="AI199" s="91"/>
      <c r="AJ199" s="27"/>
      <c r="AK199" s="30"/>
      <c r="AL199" s="26"/>
      <c r="AN199" s="26"/>
      <c r="AP199" s="20"/>
      <c r="AQ199" s="20"/>
      <c r="AR199" s="20"/>
      <c r="AS199" s="20"/>
      <c r="AT199" s="20"/>
      <c r="AU199" s="20"/>
      <c r="AV199" s="20"/>
      <c r="AW199" s="20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3"/>
    </row>
    <row r="200" spans="1:78" s="3" customFormat="1" ht="15" customHeight="1">
      <c r="A200" s="111">
        <v>42884</v>
      </c>
      <c r="B200" s="111">
        <v>42884</v>
      </c>
      <c r="C200" s="115" t="s">
        <v>335</v>
      </c>
      <c r="D200" s="132" t="s">
        <v>18</v>
      </c>
      <c r="E200" s="125" t="s">
        <v>366</v>
      </c>
      <c r="F200">
        <v>-1</v>
      </c>
      <c r="G200" s="44">
        <f>K200*1.5</f>
        <v>4.5</v>
      </c>
      <c r="H200" s="44">
        <v>0</v>
      </c>
      <c r="I200" s="44">
        <f t="shared" si="25"/>
        <v>4.5</v>
      </c>
      <c r="J200"/>
      <c r="K200" s="94">
        <f t="shared" si="32"/>
        <v>3</v>
      </c>
      <c r="L200" s="47"/>
      <c r="M200" s="40"/>
      <c r="N200" s="48"/>
      <c r="O200" s="47"/>
      <c r="P200" s="40"/>
      <c r="Q200" s="48"/>
      <c r="R200" s="47">
        <v>0</v>
      </c>
      <c r="S200" s="40">
        <v>2</v>
      </c>
      <c r="T200" s="48">
        <v>0</v>
      </c>
      <c r="U200" s="99" t="s">
        <v>132</v>
      </c>
      <c r="V200" s="86"/>
      <c r="W200" s="86"/>
      <c r="X200" s="86"/>
      <c r="Y200" s="86"/>
      <c r="Z200" s="62"/>
      <c r="AA200" s="62"/>
      <c r="AB200" s="62"/>
      <c r="AC200" s="72"/>
      <c r="AD200" s="68"/>
      <c r="AE200" s="68"/>
      <c r="AF200" s="68"/>
      <c r="AG200" s="68"/>
      <c r="AH200" s="91"/>
      <c r="AI200" s="91"/>
      <c r="AJ200" s="27"/>
      <c r="AK200" s="30"/>
      <c r="AL200" s="26"/>
      <c r="AM200" s="18"/>
      <c r="AN200" s="26"/>
      <c r="AO200" s="18"/>
      <c r="AP200" s="20"/>
      <c r="AQ200" s="20"/>
      <c r="AR200" s="20"/>
      <c r="AS200" s="20"/>
      <c r="AT200" s="20"/>
      <c r="AU200" s="20"/>
      <c r="AV200" s="20"/>
      <c r="AW200" s="20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"/>
    </row>
    <row r="201" spans="1:78" ht="15" customHeight="1">
      <c r="A201" s="111"/>
      <c r="B201" s="111"/>
      <c r="C201" s="116" t="s">
        <v>427</v>
      </c>
      <c r="D201" s="131" t="s">
        <v>21</v>
      </c>
      <c r="E201" s="125" t="s">
        <v>365</v>
      </c>
      <c r="F201">
        <v>-1</v>
      </c>
      <c r="G201" s="44">
        <f>K201*1.5</f>
        <v>4.5</v>
      </c>
      <c r="H201" s="44">
        <v>0</v>
      </c>
      <c r="I201" s="44"/>
      <c r="K201" s="94">
        <f t="shared" si="32"/>
        <v>3</v>
      </c>
      <c r="L201" s="47"/>
      <c r="M201" s="40"/>
      <c r="N201" s="48"/>
      <c r="O201" s="47"/>
      <c r="P201" s="40"/>
      <c r="Q201" s="48"/>
      <c r="R201" s="47">
        <v>0</v>
      </c>
      <c r="S201" s="40">
        <v>2</v>
      </c>
      <c r="T201" s="48">
        <v>0</v>
      </c>
      <c r="U201" s="99" t="s">
        <v>127</v>
      </c>
      <c r="V201" s="87"/>
      <c r="W201" s="87"/>
      <c r="X201" s="87"/>
      <c r="Y201" s="87"/>
      <c r="Z201" s="60"/>
      <c r="AA201" s="60"/>
      <c r="AB201" s="60"/>
      <c r="AC201" s="72"/>
      <c r="AD201" s="68">
        <f>6*(R201+T201)+3*S201</f>
        <v>6</v>
      </c>
      <c r="AE201" s="68"/>
      <c r="AF201" s="68"/>
      <c r="AG201" s="68"/>
      <c r="AH201" s="91"/>
      <c r="AI201" s="91"/>
      <c r="AJ201" s="27"/>
      <c r="AK201" s="30"/>
      <c r="AL201" s="26"/>
      <c r="AN201" s="26"/>
      <c r="AP201" s="20"/>
      <c r="AQ201" s="20"/>
      <c r="AR201" s="20"/>
      <c r="AS201" s="20"/>
      <c r="AT201" s="20"/>
      <c r="AU201" s="20"/>
      <c r="AV201" s="20"/>
      <c r="AW201" s="20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</row>
    <row r="202" spans="1:78" ht="15" customHeight="1">
      <c r="A202" s="111">
        <v>42988</v>
      </c>
      <c r="B202" s="111">
        <v>42988</v>
      </c>
      <c r="C202" s="116" t="s">
        <v>267</v>
      </c>
      <c r="D202" s="131" t="s">
        <v>268</v>
      </c>
      <c r="E202" s="125" t="s">
        <v>366</v>
      </c>
      <c r="G202" s="44">
        <f>K202*2</f>
        <v>4</v>
      </c>
      <c r="H202" s="44">
        <v>4.5</v>
      </c>
      <c r="I202" s="44">
        <f>G202-H202</f>
        <v>-0.5</v>
      </c>
      <c r="K202" s="94">
        <f t="shared" si="32"/>
        <v>2</v>
      </c>
      <c r="L202" s="47"/>
      <c r="M202" s="40"/>
      <c r="N202" s="48"/>
      <c r="O202" s="47">
        <v>0</v>
      </c>
      <c r="P202" s="40">
        <v>2</v>
      </c>
      <c r="Q202" s="48">
        <v>0</v>
      </c>
      <c r="R202" s="47"/>
      <c r="S202" s="40"/>
      <c r="T202" s="48"/>
      <c r="U202" s="99" t="s">
        <v>132</v>
      </c>
      <c r="V202" s="87" t="s">
        <v>132</v>
      </c>
      <c r="W202" s="87"/>
      <c r="X202" s="87"/>
      <c r="Y202" s="87"/>
      <c r="Z202" s="60"/>
      <c r="AA202" s="60"/>
      <c r="AB202" s="60"/>
      <c r="AC202" s="72"/>
      <c r="AD202" s="68">
        <f>6*(R202+T202)+3*S202</f>
        <v>0</v>
      </c>
      <c r="AE202" s="68">
        <f>6*(O202+Q202)+3*P202</f>
        <v>6</v>
      </c>
      <c r="AF202" s="68">
        <f>6*(L202+N202)+3*M202</f>
        <v>0</v>
      </c>
      <c r="AG202" s="68"/>
      <c r="AH202" s="91"/>
      <c r="AI202" s="91"/>
      <c r="AJ202" s="27"/>
      <c r="AK202" s="30"/>
      <c r="AL202" s="26"/>
      <c r="AN202" s="26"/>
      <c r="AP202" s="20"/>
      <c r="AQ202" s="20"/>
      <c r="AR202" s="20"/>
      <c r="AS202" s="20"/>
      <c r="AT202" s="20"/>
      <c r="AU202" s="20"/>
      <c r="AV202" s="20"/>
      <c r="AW202" s="20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</row>
    <row r="203" spans="1:78" ht="15" customHeight="1">
      <c r="A203" s="111">
        <v>42867</v>
      </c>
      <c r="B203" s="114">
        <v>42872</v>
      </c>
      <c r="C203" s="116" t="s">
        <v>254</v>
      </c>
      <c r="D203" s="131" t="s">
        <v>255</v>
      </c>
      <c r="E203" s="125" t="s">
        <v>365</v>
      </c>
      <c r="F203">
        <v>-1</v>
      </c>
      <c r="G203" s="44">
        <f>K203</f>
        <v>2</v>
      </c>
      <c r="H203" s="44">
        <v>1.1499999999999999</v>
      </c>
      <c r="I203" s="44">
        <f>G203-H203</f>
        <v>0.85000000000000009</v>
      </c>
      <c r="K203" s="76">
        <f t="shared" si="32"/>
        <v>2</v>
      </c>
      <c r="L203" s="47">
        <v>0</v>
      </c>
      <c r="M203" s="40">
        <v>1</v>
      </c>
      <c r="N203" s="48">
        <v>0</v>
      </c>
      <c r="O203" s="47">
        <v>0</v>
      </c>
      <c r="P203" s="40">
        <v>0</v>
      </c>
      <c r="Q203" s="48">
        <v>0</v>
      </c>
      <c r="R203" s="47">
        <v>0</v>
      </c>
      <c r="S203" s="40">
        <v>1</v>
      </c>
      <c r="T203" s="48">
        <v>0</v>
      </c>
      <c r="U203" s="99" t="s">
        <v>127</v>
      </c>
      <c r="V203" s="87" t="s">
        <v>127</v>
      </c>
      <c r="W203" s="87" t="s">
        <v>127</v>
      </c>
      <c r="X203" s="87"/>
      <c r="Y203" s="87"/>
      <c r="Z203" s="60"/>
      <c r="AA203" s="60"/>
      <c r="AB203" s="60"/>
      <c r="AC203" s="72"/>
      <c r="AD203" s="68">
        <f>6*(R203+T203)+3*S203</f>
        <v>3</v>
      </c>
      <c r="AE203" s="68"/>
      <c r="AF203" s="68"/>
      <c r="AG203" s="68"/>
      <c r="AH203" s="91"/>
      <c r="AI203" s="91"/>
      <c r="AJ203" s="27"/>
      <c r="AK203" s="30"/>
      <c r="AL203" s="26"/>
      <c r="AN203" s="26"/>
      <c r="AP203" s="20"/>
      <c r="AQ203" s="20"/>
      <c r="AR203" s="20"/>
      <c r="AS203" s="20"/>
      <c r="AT203" s="20"/>
      <c r="AU203" s="20"/>
      <c r="AV203" s="20"/>
      <c r="AW203" s="20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3"/>
    </row>
    <row r="204" spans="1:78" s="3" customFormat="1" ht="15" customHeight="1">
      <c r="A204" s="114">
        <v>42780</v>
      </c>
      <c r="B204" s="111">
        <v>42780</v>
      </c>
      <c r="C204" s="115" t="s">
        <v>349</v>
      </c>
      <c r="D204" s="132" t="s">
        <v>463</v>
      </c>
      <c r="E204" s="125" t="s">
        <v>346</v>
      </c>
      <c r="F204"/>
      <c r="G204" s="102"/>
      <c r="H204" s="44"/>
      <c r="I204" s="44"/>
      <c r="J204"/>
      <c r="K204" s="103"/>
      <c r="L204" s="47"/>
      <c r="M204" s="40"/>
      <c r="N204" s="48"/>
      <c r="O204" s="47"/>
      <c r="P204" s="40"/>
      <c r="Q204" s="48"/>
      <c r="R204" s="47"/>
      <c r="S204" s="40"/>
      <c r="T204" s="48"/>
      <c r="U204" s="99" t="s">
        <v>346</v>
      </c>
      <c r="V204" s="86"/>
      <c r="W204" s="86"/>
      <c r="X204" s="86"/>
      <c r="Y204" s="86"/>
      <c r="Z204" s="62"/>
      <c r="AA204" s="62"/>
      <c r="AB204" s="62"/>
      <c r="AC204" s="72"/>
      <c r="AD204" s="68"/>
      <c r="AE204" s="68"/>
      <c r="AF204" s="68"/>
      <c r="AG204" s="68"/>
      <c r="AH204" s="91"/>
      <c r="AI204" s="91"/>
      <c r="AJ204" s="27"/>
      <c r="AK204" s="30"/>
      <c r="AL204" s="26"/>
      <c r="AM204" s="18"/>
      <c r="AN204" s="26"/>
      <c r="AO204" s="18"/>
      <c r="AP204" s="20"/>
      <c r="AQ204" s="18"/>
      <c r="AR204" s="18"/>
      <c r="AS204" s="18"/>
      <c r="AT204" s="18"/>
      <c r="AU204" s="18"/>
      <c r="AV204" s="18"/>
      <c r="AW204" s="18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"/>
    </row>
    <row r="205" spans="1:78" ht="15" customHeight="1">
      <c r="A205" s="111">
        <v>42785</v>
      </c>
      <c r="B205" s="111">
        <v>42785</v>
      </c>
      <c r="C205" s="115" t="s">
        <v>350</v>
      </c>
      <c r="D205" s="132" t="s">
        <v>463</v>
      </c>
      <c r="E205" s="125" t="s">
        <v>348</v>
      </c>
      <c r="G205" s="102"/>
      <c r="H205" s="44"/>
      <c r="I205" s="44"/>
      <c r="K205" s="103"/>
      <c r="L205" s="47"/>
      <c r="M205" s="40"/>
      <c r="N205" s="48"/>
      <c r="O205" s="47"/>
      <c r="P205" s="40"/>
      <c r="Q205" s="48"/>
      <c r="R205" s="47"/>
      <c r="S205" s="40"/>
      <c r="T205" s="48"/>
      <c r="U205" s="99" t="s">
        <v>348</v>
      </c>
      <c r="V205" s="86"/>
      <c r="W205" s="86"/>
      <c r="X205" s="86"/>
      <c r="Y205" s="86"/>
      <c r="Z205" s="62"/>
      <c r="AA205" s="62"/>
      <c r="AB205" s="62"/>
      <c r="AC205" s="72"/>
      <c r="AD205" s="68"/>
      <c r="AE205" s="68"/>
      <c r="AF205" s="68"/>
      <c r="AG205" s="68"/>
      <c r="AH205" s="91"/>
      <c r="AI205" s="91"/>
      <c r="AJ205" s="27"/>
      <c r="AK205" s="30"/>
      <c r="AL205" s="26"/>
      <c r="AN205" s="26"/>
      <c r="AP205" s="20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</row>
    <row r="206" spans="1:78" ht="15" customHeight="1">
      <c r="A206" s="111">
        <v>42791</v>
      </c>
      <c r="B206" s="111">
        <v>42791</v>
      </c>
      <c r="C206" s="112" t="s">
        <v>345</v>
      </c>
      <c r="D206" s="131" t="s">
        <v>462</v>
      </c>
      <c r="E206" s="125" t="s">
        <v>346</v>
      </c>
      <c r="G206" s="102"/>
      <c r="H206" s="44"/>
      <c r="I206" s="44"/>
      <c r="K206" s="103"/>
      <c r="L206" s="47"/>
      <c r="M206" s="40"/>
      <c r="N206" s="48"/>
      <c r="O206" s="47"/>
      <c r="P206" s="40"/>
      <c r="Q206" s="48"/>
      <c r="R206" s="47"/>
      <c r="S206" s="40"/>
      <c r="T206" s="48"/>
      <c r="U206" s="99" t="s">
        <v>346</v>
      </c>
      <c r="V206" s="87"/>
      <c r="W206" s="87"/>
      <c r="X206" s="87"/>
      <c r="Y206" s="87"/>
      <c r="Z206" s="60"/>
      <c r="AA206" s="60"/>
      <c r="AB206" s="60"/>
      <c r="AC206" s="71"/>
      <c r="AD206" s="68"/>
      <c r="AE206" s="68"/>
      <c r="AF206" s="68"/>
      <c r="AG206" s="68"/>
      <c r="AH206" s="91"/>
      <c r="AI206" s="91"/>
      <c r="AJ206" s="27"/>
      <c r="AK206" s="30"/>
      <c r="AL206" s="26"/>
      <c r="AN206" s="26"/>
      <c r="AP206" s="20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</row>
    <row r="207" spans="1:78" ht="15" customHeight="1">
      <c r="A207" s="111">
        <v>42796</v>
      </c>
      <c r="B207" s="111">
        <v>42796</v>
      </c>
      <c r="C207" s="112" t="s">
        <v>347</v>
      </c>
      <c r="D207" s="131" t="s">
        <v>462</v>
      </c>
      <c r="E207" s="125" t="s">
        <v>348</v>
      </c>
      <c r="G207" s="102"/>
      <c r="H207" s="44"/>
      <c r="I207" s="44"/>
      <c r="K207" s="103"/>
      <c r="L207" s="47"/>
      <c r="M207" s="40"/>
      <c r="N207" s="48"/>
      <c r="O207" s="47"/>
      <c r="P207" s="40"/>
      <c r="Q207" s="48"/>
      <c r="R207" s="47"/>
      <c r="S207" s="40"/>
      <c r="T207" s="48"/>
      <c r="U207" s="99" t="s">
        <v>348</v>
      </c>
      <c r="V207" s="87"/>
      <c r="W207" s="87"/>
      <c r="X207" s="87"/>
      <c r="Y207" s="87"/>
      <c r="Z207" s="60"/>
      <c r="AA207" s="60"/>
      <c r="AB207" s="60"/>
      <c r="AC207" s="71"/>
      <c r="AD207" s="68"/>
      <c r="AE207" s="68"/>
      <c r="AF207" s="68"/>
      <c r="AG207" s="68"/>
      <c r="AH207" s="91"/>
      <c r="AI207" s="91"/>
      <c r="AJ207" s="27"/>
      <c r="AK207" s="30"/>
      <c r="AL207" s="26"/>
      <c r="AN207" s="26"/>
      <c r="AP207" s="20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</row>
    <row r="208" spans="1:78" s="3" customFormat="1" ht="15" customHeight="1">
      <c r="A208" s="111">
        <v>42859</v>
      </c>
      <c r="B208" s="111">
        <v>42859</v>
      </c>
      <c r="C208" s="116" t="s">
        <v>353</v>
      </c>
      <c r="D208" s="131" t="s">
        <v>354</v>
      </c>
      <c r="E208" s="125" t="s">
        <v>346</v>
      </c>
      <c r="F208" t="s">
        <v>431</v>
      </c>
      <c r="G208" s="102"/>
      <c r="H208" s="44"/>
      <c r="I208" s="44"/>
      <c r="J208"/>
      <c r="K208" s="103">
        <f t="shared" ref="K208:K225" si="33">3*S208/2+M208/2+P208+3*(R208+T208)+L208+N208+2*(O208+Q208)</f>
        <v>0</v>
      </c>
      <c r="L208" s="47"/>
      <c r="M208" s="40"/>
      <c r="N208" s="48"/>
      <c r="O208" s="47"/>
      <c r="P208" s="40"/>
      <c r="Q208" s="48"/>
      <c r="R208" s="47"/>
      <c r="S208" s="40"/>
      <c r="T208" s="48"/>
      <c r="U208" s="101" t="s">
        <v>346</v>
      </c>
      <c r="V208" s="87"/>
      <c r="W208" s="87"/>
      <c r="X208" s="87"/>
      <c r="Y208" s="87"/>
      <c r="Z208" s="60"/>
      <c r="AA208" s="60"/>
      <c r="AB208" s="60"/>
      <c r="AC208" s="72"/>
      <c r="AD208" s="68"/>
      <c r="AE208" s="68"/>
      <c r="AF208" s="68"/>
      <c r="AG208" s="68"/>
      <c r="AH208" s="91"/>
      <c r="AI208" s="91"/>
      <c r="AJ208" s="27"/>
      <c r="AK208" s="30"/>
      <c r="AL208" s="26"/>
      <c r="AM208" s="18"/>
      <c r="AN208" s="26"/>
      <c r="AO208" s="18"/>
      <c r="AP208" s="20"/>
      <c r="AQ208" s="20"/>
      <c r="AR208" s="20"/>
      <c r="AS208" s="20"/>
      <c r="AT208" s="20"/>
      <c r="AU208" s="20"/>
      <c r="AV208" s="20"/>
      <c r="AW208" s="20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"/>
    </row>
    <row r="209" spans="1:78" ht="15" customHeight="1">
      <c r="A209" s="111">
        <v>42862</v>
      </c>
      <c r="B209" s="111">
        <v>42862</v>
      </c>
      <c r="C209" s="116" t="s">
        <v>352</v>
      </c>
      <c r="D209" s="131" t="s">
        <v>354</v>
      </c>
      <c r="E209" s="125" t="s">
        <v>348</v>
      </c>
      <c r="G209" s="102"/>
      <c r="H209" s="44"/>
      <c r="I209" s="44"/>
      <c r="K209" s="103">
        <f t="shared" si="33"/>
        <v>0</v>
      </c>
      <c r="L209" s="47"/>
      <c r="M209" s="40"/>
      <c r="N209" s="48"/>
      <c r="O209" s="47"/>
      <c r="P209" s="40"/>
      <c r="Q209" s="48"/>
      <c r="R209" s="47"/>
      <c r="S209" s="40"/>
      <c r="T209" s="48"/>
      <c r="U209" s="99" t="s">
        <v>348</v>
      </c>
      <c r="V209" s="87"/>
      <c r="W209" s="87"/>
      <c r="X209" s="87"/>
      <c r="Y209" s="87"/>
      <c r="Z209" s="60"/>
      <c r="AA209" s="60"/>
      <c r="AB209" s="60"/>
      <c r="AC209" s="72"/>
      <c r="AD209" s="68"/>
      <c r="AE209" s="68"/>
      <c r="AF209" s="68"/>
      <c r="AG209" s="68"/>
      <c r="AH209" s="91"/>
      <c r="AI209" s="91"/>
      <c r="AJ209" s="27"/>
      <c r="AK209" s="30"/>
      <c r="AL209" s="26"/>
      <c r="AN209" s="26"/>
      <c r="AP209" s="20"/>
      <c r="AQ209" s="20"/>
      <c r="AR209" s="20"/>
      <c r="AS209" s="20"/>
      <c r="AT209" s="20"/>
      <c r="AU209" s="20"/>
      <c r="AV209" s="20"/>
      <c r="AW209" s="20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</row>
    <row r="210" spans="1:78" ht="30" customHeight="1">
      <c r="A210" s="111">
        <v>42949</v>
      </c>
      <c r="B210" s="111">
        <v>42949</v>
      </c>
      <c r="C210" s="115" t="s">
        <v>355</v>
      </c>
      <c r="D210" s="132" t="s">
        <v>12</v>
      </c>
      <c r="E210" s="125" t="s">
        <v>124</v>
      </c>
      <c r="G210" s="102"/>
      <c r="H210" s="44"/>
      <c r="I210" s="44"/>
      <c r="K210" s="103">
        <f t="shared" si="33"/>
        <v>0</v>
      </c>
      <c r="L210" s="47"/>
      <c r="M210" s="40"/>
      <c r="N210" s="48"/>
      <c r="O210" s="47"/>
      <c r="P210" s="40"/>
      <c r="Q210" s="48"/>
      <c r="R210" s="47"/>
      <c r="S210" s="40"/>
      <c r="T210" s="48"/>
      <c r="U210" s="99" t="s">
        <v>356</v>
      </c>
      <c r="V210" s="86"/>
      <c r="W210" s="86"/>
      <c r="X210" s="86"/>
      <c r="Y210" s="86"/>
      <c r="Z210" s="62"/>
      <c r="AA210" s="62"/>
      <c r="AB210" s="62"/>
      <c r="AC210" s="72"/>
      <c r="AD210" s="68"/>
      <c r="AE210" s="68"/>
      <c r="AF210" s="68"/>
      <c r="AG210" s="68"/>
      <c r="AH210" s="91"/>
      <c r="AI210" s="91"/>
      <c r="AJ210" s="27"/>
      <c r="AK210" s="30"/>
      <c r="AL210" s="26"/>
      <c r="AN210" s="26"/>
      <c r="AP210" s="20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</row>
    <row r="211" spans="1:78" s="3" customFormat="1" ht="30" customHeight="1">
      <c r="A211" s="111">
        <v>42953</v>
      </c>
      <c r="B211" s="111">
        <v>42953</v>
      </c>
      <c r="C211" s="115" t="s">
        <v>357</v>
      </c>
      <c r="D211" s="132" t="s">
        <v>12</v>
      </c>
      <c r="E211" s="125" t="s">
        <v>134</v>
      </c>
      <c r="F211"/>
      <c r="G211" s="102"/>
      <c r="H211" s="44"/>
      <c r="I211" s="44"/>
      <c r="J211"/>
      <c r="K211" s="103">
        <f t="shared" si="33"/>
        <v>0</v>
      </c>
      <c r="L211" s="47"/>
      <c r="M211" s="40"/>
      <c r="N211" s="48"/>
      <c r="O211" s="47"/>
      <c r="P211" s="40"/>
      <c r="Q211" s="48"/>
      <c r="R211" s="47"/>
      <c r="S211" s="40"/>
      <c r="T211" s="48"/>
      <c r="U211" s="99" t="s">
        <v>356</v>
      </c>
      <c r="V211" s="86"/>
      <c r="W211" s="86"/>
      <c r="X211" s="86"/>
      <c r="Y211" s="86"/>
      <c r="Z211" s="62"/>
      <c r="AA211" s="62"/>
      <c r="AB211" s="62"/>
      <c r="AC211" s="72"/>
      <c r="AD211" s="68"/>
      <c r="AE211" s="68"/>
      <c r="AF211" s="68"/>
      <c r="AG211" s="68"/>
      <c r="AH211" s="91"/>
      <c r="AI211" s="91"/>
      <c r="AJ211" s="27"/>
      <c r="AK211" s="30"/>
      <c r="AL211" s="26"/>
      <c r="AM211" s="18"/>
      <c r="AN211" s="26"/>
      <c r="AO211" s="18"/>
      <c r="AP211" s="20"/>
      <c r="AQ211" s="18"/>
      <c r="AR211" s="18"/>
      <c r="AS211" s="18"/>
      <c r="AT211" s="18"/>
      <c r="AU211" s="18"/>
      <c r="AV211" s="18"/>
      <c r="AW211" s="18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"/>
    </row>
    <row r="212" spans="1:78" ht="15" customHeight="1">
      <c r="A212" s="111">
        <v>42995</v>
      </c>
      <c r="B212" s="111">
        <v>42995</v>
      </c>
      <c r="C212" s="116" t="s">
        <v>247</v>
      </c>
      <c r="D212" s="131"/>
      <c r="E212" s="125" t="s">
        <v>109</v>
      </c>
      <c r="G212" s="102"/>
      <c r="H212" s="44"/>
      <c r="I212" s="44"/>
      <c r="K212" s="103">
        <f t="shared" si="33"/>
        <v>0</v>
      </c>
      <c r="L212" s="47"/>
      <c r="M212" s="40"/>
      <c r="N212" s="48"/>
      <c r="O212" s="47"/>
      <c r="P212" s="40"/>
      <c r="Q212" s="48"/>
      <c r="R212" s="47"/>
      <c r="S212" s="40"/>
      <c r="T212" s="48"/>
      <c r="U212" s="99" t="s">
        <v>109</v>
      </c>
      <c r="V212" s="87" t="s">
        <v>109</v>
      </c>
      <c r="W212" s="87" t="s">
        <v>109</v>
      </c>
      <c r="X212" s="87"/>
      <c r="Y212" s="87"/>
      <c r="Z212" s="60"/>
      <c r="AA212" s="60"/>
      <c r="AB212" s="60"/>
      <c r="AC212" s="72"/>
      <c r="AD212" s="68"/>
      <c r="AE212" s="68">
        <f t="shared" ref="AE212:AE222" si="34">6*(O212+Q212)+3*P212</f>
        <v>0</v>
      </c>
      <c r="AF212" s="68">
        <f t="shared" ref="AF212:AF222" si="35">6*(L212+N212)+3*M212</f>
        <v>0</v>
      </c>
      <c r="AG212" s="68"/>
      <c r="AH212" s="91"/>
      <c r="AI212" s="91"/>
      <c r="AJ212" s="27"/>
      <c r="AK212" s="30"/>
      <c r="AL212" s="26"/>
      <c r="AN212" s="26"/>
      <c r="AP212" s="20"/>
      <c r="AQ212" s="20"/>
      <c r="AR212" s="20"/>
      <c r="AS212" s="20"/>
      <c r="AT212" s="20"/>
      <c r="AU212" s="20"/>
      <c r="AV212" s="20"/>
      <c r="AW212" s="20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3"/>
    </row>
    <row r="213" spans="1:78" s="3" customFormat="1" ht="15" customHeight="1">
      <c r="A213" s="110">
        <v>42999</v>
      </c>
      <c r="B213" s="111">
        <v>42999</v>
      </c>
      <c r="C213" s="116" t="s">
        <v>464</v>
      </c>
      <c r="D213" s="131" t="s">
        <v>200</v>
      </c>
      <c r="E213" s="125" t="s">
        <v>466</v>
      </c>
      <c r="F213"/>
      <c r="G213" s="102"/>
      <c r="H213" s="44"/>
      <c r="I213" s="44"/>
      <c r="J213"/>
      <c r="K213" s="103">
        <f t="shared" si="33"/>
        <v>0</v>
      </c>
      <c r="L213" s="47"/>
      <c r="M213" s="40"/>
      <c r="N213" s="48"/>
      <c r="O213" s="47"/>
      <c r="P213" s="40"/>
      <c r="Q213" s="48"/>
      <c r="R213" s="47"/>
      <c r="S213" s="40"/>
      <c r="T213" s="48"/>
      <c r="U213" s="99" t="s">
        <v>109</v>
      </c>
      <c r="V213" s="87" t="s">
        <v>109</v>
      </c>
      <c r="W213" s="87" t="s">
        <v>109</v>
      </c>
      <c r="X213" s="87" t="s">
        <v>109</v>
      </c>
      <c r="Y213" s="87" t="s">
        <v>109</v>
      </c>
      <c r="Z213" s="60" t="s">
        <v>109</v>
      </c>
      <c r="AA213" s="60" t="s">
        <v>109</v>
      </c>
      <c r="AB213" s="60" t="s">
        <v>109</v>
      </c>
      <c r="AC213" s="72"/>
      <c r="AD213" s="68">
        <f t="shared" ref="AD213:AD224" si="36">6*(R213+T213)+3*S213</f>
        <v>0</v>
      </c>
      <c r="AE213" s="68">
        <f t="shared" si="34"/>
        <v>0</v>
      </c>
      <c r="AF213" s="68">
        <f t="shared" si="35"/>
        <v>0</v>
      </c>
      <c r="AG213" s="68"/>
      <c r="AH213" s="91"/>
      <c r="AI213" s="91"/>
      <c r="AJ213" s="27"/>
      <c r="AK213" s="30"/>
      <c r="AL213" s="26"/>
      <c r="AM213" s="18">
        <f>IFERROR(HLOOKUP(Z213,Barême!$C$25:$S$26,2,0),0)</f>
        <v>0</v>
      </c>
      <c r="AN213" s="26"/>
      <c r="AO213" s="18"/>
      <c r="AP213" s="20"/>
      <c r="AQ213" s="20"/>
      <c r="AR213" s="20"/>
      <c r="AS213" s="20"/>
      <c r="AT213" s="20"/>
      <c r="AU213" s="20"/>
      <c r="AV213" s="20"/>
      <c r="AW213" s="20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</row>
    <row r="214" spans="1:78" ht="15" customHeight="1">
      <c r="A214" s="110">
        <v>43002</v>
      </c>
      <c r="B214" s="111">
        <v>43002</v>
      </c>
      <c r="C214" s="116" t="s">
        <v>110</v>
      </c>
      <c r="D214" s="131" t="s">
        <v>200</v>
      </c>
      <c r="E214" s="125" t="s">
        <v>109</v>
      </c>
      <c r="G214" s="102"/>
      <c r="H214" s="44"/>
      <c r="I214" s="44"/>
      <c r="K214" s="103">
        <f t="shared" si="33"/>
        <v>0</v>
      </c>
      <c r="L214" s="47"/>
      <c r="M214" s="40"/>
      <c r="N214" s="48"/>
      <c r="O214" s="47"/>
      <c r="P214" s="40"/>
      <c r="Q214" s="48"/>
      <c r="R214" s="47"/>
      <c r="S214" s="40"/>
      <c r="T214" s="48"/>
      <c r="U214" s="99" t="s">
        <v>109</v>
      </c>
      <c r="V214" s="87" t="s">
        <v>109</v>
      </c>
      <c r="W214" s="87" t="s">
        <v>109</v>
      </c>
      <c r="X214" s="87" t="s">
        <v>109</v>
      </c>
      <c r="Y214" s="87" t="s">
        <v>109</v>
      </c>
      <c r="Z214" s="60" t="s">
        <v>109</v>
      </c>
      <c r="AA214" s="60" t="s">
        <v>109</v>
      </c>
      <c r="AB214" s="60" t="s">
        <v>109</v>
      </c>
      <c r="AC214" s="72"/>
      <c r="AD214" s="68">
        <f t="shared" si="36"/>
        <v>0</v>
      </c>
      <c r="AE214" s="68">
        <f t="shared" si="34"/>
        <v>0</v>
      </c>
      <c r="AF214" s="68">
        <f t="shared" si="35"/>
        <v>0</v>
      </c>
      <c r="AG214" s="68"/>
      <c r="AH214" s="91"/>
      <c r="AI214" s="91"/>
      <c r="AJ214" s="27"/>
      <c r="AK214" s="30"/>
      <c r="AL214" s="26"/>
      <c r="AM214" s="18">
        <f>IFERROR(HLOOKUP(Z214,Barême!$C$25:$S$26,2,0),0)</f>
        <v>0</v>
      </c>
      <c r="AN214" s="26"/>
      <c r="AP214" s="20"/>
      <c r="AQ214" s="20"/>
      <c r="AR214" s="20"/>
      <c r="AS214" s="20"/>
      <c r="AT214" s="20"/>
      <c r="AU214" s="20"/>
      <c r="AV214" s="20"/>
      <c r="AW214" s="20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3"/>
    </row>
    <row r="215" spans="1:78" ht="15" customHeight="1">
      <c r="A215" s="110"/>
      <c r="B215" s="111"/>
      <c r="C215" s="121" t="s">
        <v>210</v>
      </c>
      <c r="D215" s="132" t="s">
        <v>140</v>
      </c>
      <c r="E215" s="125"/>
      <c r="G215" s="102"/>
      <c r="H215" s="44">
        <v>0</v>
      </c>
      <c r="I215" s="44">
        <f>G215-H215</f>
        <v>0</v>
      </c>
      <c r="K215" s="103">
        <f t="shared" si="33"/>
        <v>0</v>
      </c>
      <c r="L215" s="47"/>
      <c r="M215" s="40"/>
      <c r="N215" s="48"/>
      <c r="O215" s="47"/>
      <c r="P215" s="40"/>
      <c r="Q215" s="48"/>
      <c r="R215" s="47"/>
      <c r="S215" s="40"/>
      <c r="T215" s="48"/>
      <c r="U215" s="99" t="s">
        <v>140</v>
      </c>
      <c r="V215" s="86" t="s">
        <v>140</v>
      </c>
      <c r="W215" s="86" t="s">
        <v>140</v>
      </c>
      <c r="X215" s="86" t="s">
        <v>140</v>
      </c>
      <c r="Y215" s="86" t="s">
        <v>140</v>
      </c>
      <c r="Z215" s="62" t="s">
        <v>140</v>
      </c>
      <c r="AA215" s="62" t="s">
        <v>140</v>
      </c>
      <c r="AB215" s="62" t="s">
        <v>140</v>
      </c>
      <c r="AC215" s="72"/>
      <c r="AD215" s="68">
        <f t="shared" si="36"/>
        <v>0</v>
      </c>
      <c r="AE215" s="68">
        <f t="shared" si="34"/>
        <v>0</v>
      </c>
      <c r="AF215" s="68">
        <f t="shared" si="35"/>
        <v>0</v>
      </c>
      <c r="AG215" s="68"/>
      <c r="AH215" s="91"/>
      <c r="AI215" s="91"/>
      <c r="AJ215" s="27"/>
      <c r="AK215" s="30"/>
      <c r="AL215" s="26"/>
      <c r="AM215" s="18">
        <f>IFERROR(HLOOKUP(Z215,Barême!$C$25:$S$26,2,0),0)</f>
        <v>0</v>
      </c>
      <c r="AN215" s="26"/>
      <c r="AP215" s="20"/>
      <c r="AQ215" s="20"/>
      <c r="AR215" s="20"/>
      <c r="AS215" s="20"/>
      <c r="AT215" s="20"/>
      <c r="AU215" s="20"/>
      <c r="AV215" s="20"/>
      <c r="AW215" s="20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3"/>
    </row>
    <row r="216" spans="1:78" ht="15" customHeight="1">
      <c r="A216" s="110"/>
      <c r="B216" s="111"/>
      <c r="C216" s="115" t="s">
        <v>229</v>
      </c>
      <c r="D216" s="132" t="s">
        <v>14</v>
      </c>
      <c r="E216" s="128"/>
      <c r="F216">
        <v>-1</v>
      </c>
      <c r="G216" s="102"/>
      <c r="H216" s="44">
        <v>117.3</v>
      </c>
      <c r="I216" s="44"/>
      <c r="K216" s="94">
        <f t="shared" si="33"/>
        <v>24.5</v>
      </c>
      <c r="L216" s="47">
        <v>9</v>
      </c>
      <c r="M216" s="40">
        <v>7</v>
      </c>
      <c r="N216" s="48">
        <v>12</v>
      </c>
      <c r="O216" s="47"/>
      <c r="P216" s="40"/>
      <c r="Q216" s="48"/>
      <c r="R216" s="47"/>
      <c r="S216" s="40"/>
      <c r="T216" s="48"/>
      <c r="U216" s="99" t="s">
        <v>128</v>
      </c>
      <c r="V216" s="86" t="s">
        <v>128</v>
      </c>
      <c r="W216" s="86" t="s">
        <v>124</v>
      </c>
      <c r="X216" s="86" t="s">
        <v>133</v>
      </c>
      <c r="Y216" s="86"/>
      <c r="Z216" s="62"/>
      <c r="AA216" s="62"/>
      <c r="AB216" s="62"/>
      <c r="AC216" s="72"/>
      <c r="AD216" s="68">
        <f t="shared" si="36"/>
        <v>0</v>
      </c>
      <c r="AE216" s="68">
        <f t="shared" si="34"/>
        <v>0</v>
      </c>
      <c r="AF216" s="68">
        <f t="shared" si="35"/>
        <v>147</v>
      </c>
      <c r="AG216" s="68"/>
      <c r="AH216" s="91"/>
      <c r="AI216" s="91"/>
      <c r="AJ216" s="27"/>
      <c r="AK216" s="30"/>
      <c r="AL216" s="26"/>
      <c r="AN216" s="26"/>
      <c r="AP216" s="20"/>
      <c r="AQ216" s="20"/>
      <c r="AR216" s="20"/>
      <c r="AS216" s="20"/>
      <c r="AT216" s="20"/>
      <c r="AU216" s="20"/>
      <c r="AV216" s="20"/>
      <c r="AW216" s="20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</row>
    <row r="217" spans="1:78" s="3" customFormat="1" ht="15" customHeight="1">
      <c r="A217" s="110"/>
      <c r="B217" s="111"/>
      <c r="C217" s="115" t="s">
        <v>204</v>
      </c>
      <c r="D217" s="132" t="s">
        <v>34</v>
      </c>
      <c r="E217" s="128"/>
      <c r="F217"/>
      <c r="G217" s="102"/>
      <c r="H217" s="44">
        <v>89</v>
      </c>
      <c r="I217" s="44">
        <f t="shared" ref="I217:I224" si="37">G217-H217</f>
        <v>-89</v>
      </c>
      <c r="J217"/>
      <c r="K217" s="103">
        <f t="shared" si="33"/>
        <v>42</v>
      </c>
      <c r="L217" s="47">
        <v>7</v>
      </c>
      <c r="M217" s="40">
        <v>8</v>
      </c>
      <c r="N217" s="48">
        <v>5</v>
      </c>
      <c r="O217" s="47">
        <v>4</v>
      </c>
      <c r="P217" s="40">
        <v>10</v>
      </c>
      <c r="Q217" s="48">
        <v>4</v>
      </c>
      <c r="R217" s="47"/>
      <c r="S217" s="40"/>
      <c r="T217" s="48"/>
      <c r="U217" s="99" t="s">
        <v>122</v>
      </c>
      <c r="V217" s="86" t="s">
        <v>123</v>
      </c>
      <c r="W217" s="86" t="s">
        <v>123</v>
      </c>
      <c r="X217" s="86" t="s">
        <v>122</v>
      </c>
      <c r="Y217" s="86" t="s">
        <v>126</v>
      </c>
      <c r="Z217" s="62"/>
      <c r="AA217" s="62"/>
      <c r="AB217" s="62"/>
      <c r="AC217" s="72"/>
      <c r="AD217" s="68">
        <f t="shared" si="36"/>
        <v>0</v>
      </c>
      <c r="AE217" s="68">
        <f t="shared" si="34"/>
        <v>78</v>
      </c>
      <c r="AF217" s="68">
        <f t="shared" si="35"/>
        <v>96</v>
      </c>
      <c r="AG217" s="68"/>
      <c r="AH217" s="91"/>
      <c r="AI217" s="91"/>
      <c r="AJ217" s="27"/>
      <c r="AK217" s="30"/>
      <c r="AL217" s="26"/>
      <c r="AM217" s="18"/>
      <c r="AN217" s="26"/>
      <c r="AO217" s="18"/>
      <c r="AP217" s="20"/>
      <c r="AQ217" s="18"/>
      <c r="AR217" s="18"/>
      <c r="AS217" s="18"/>
      <c r="AT217" s="18"/>
      <c r="AU217" s="18"/>
      <c r="AV217" s="18"/>
      <c r="AW217" s="18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"/>
    </row>
    <row r="218" spans="1:78" s="3" customFormat="1" ht="15" customHeight="1">
      <c r="A218" s="110"/>
      <c r="B218" s="123"/>
      <c r="C218" s="119" t="s">
        <v>185</v>
      </c>
      <c r="D218" s="133" t="s">
        <v>82</v>
      </c>
      <c r="E218" s="128"/>
      <c r="F218"/>
      <c r="G218" s="102"/>
      <c r="H218" s="44">
        <v>57</v>
      </c>
      <c r="I218" s="44">
        <f t="shared" si="37"/>
        <v>-57</v>
      </c>
      <c r="J218" t="s">
        <v>177</v>
      </c>
      <c r="K218" s="103">
        <f t="shared" si="33"/>
        <v>17</v>
      </c>
      <c r="L218" s="45">
        <v>3</v>
      </c>
      <c r="M218" s="41">
        <v>2</v>
      </c>
      <c r="N218" s="46">
        <v>0</v>
      </c>
      <c r="O218" s="45">
        <v>3</v>
      </c>
      <c r="P218" s="41">
        <v>5</v>
      </c>
      <c r="Q218" s="46">
        <v>1</v>
      </c>
      <c r="R218" s="47"/>
      <c r="S218" s="40"/>
      <c r="T218" s="48"/>
      <c r="U218" s="100" t="s">
        <v>126</v>
      </c>
      <c r="V218" s="90" t="s">
        <v>126</v>
      </c>
      <c r="W218" s="90" t="s">
        <v>126</v>
      </c>
      <c r="X218" s="90" t="s">
        <v>126</v>
      </c>
      <c r="Y218" s="90" t="s">
        <v>126</v>
      </c>
      <c r="Z218" s="65" t="s">
        <v>126</v>
      </c>
      <c r="AA218" s="65" t="s">
        <v>127</v>
      </c>
      <c r="AB218" s="65"/>
      <c r="AC218" s="72"/>
      <c r="AD218" s="68">
        <f t="shared" si="36"/>
        <v>0</v>
      </c>
      <c r="AE218" s="68">
        <f t="shared" si="34"/>
        <v>39</v>
      </c>
      <c r="AF218" s="68">
        <f t="shared" si="35"/>
        <v>24</v>
      </c>
      <c r="AG218" s="68"/>
      <c r="AH218" s="91"/>
      <c r="AI218" s="91"/>
      <c r="AJ218" s="27"/>
      <c r="AK218" s="30"/>
      <c r="AL218" s="26"/>
      <c r="AM218" s="18">
        <f>IFERROR(HLOOKUP(Z218,Barême!$C$25:$S$26,2,0),0)</f>
        <v>0</v>
      </c>
      <c r="AN218" s="26"/>
      <c r="AO218" s="18"/>
      <c r="AP218" s="20"/>
      <c r="AQ218" s="18"/>
      <c r="AR218" s="18"/>
      <c r="AS218" s="18"/>
      <c r="AT218" s="18"/>
      <c r="AU218" s="18"/>
      <c r="AV218" s="18"/>
      <c r="AW218" s="18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"/>
    </row>
    <row r="219" spans="1:78">
      <c r="A219" s="110"/>
      <c r="B219" s="114"/>
      <c r="C219" s="115" t="s">
        <v>16</v>
      </c>
      <c r="D219" s="132" t="s">
        <v>12</v>
      </c>
      <c r="E219" s="126"/>
      <c r="G219" s="102"/>
      <c r="H219" s="44">
        <v>124.95</v>
      </c>
      <c r="I219" s="44">
        <f t="shared" si="37"/>
        <v>-124.95</v>
      </c>
      <c r="K219" s="103">
        <f t="shared" si="33"/>
        <v>20</v>
      </c>
      <c r="L219" s="47">
        <v>7</v>
      </c>
      <c r="M219" s="40">
        <v>8</v>
      </c>
      <c r="N219" s="48">
        <v>9</v>
      </c>
      <c r="O219" s="47"/>
      <c r="P219" s="40"/>
      <c r="Q219" s="48"/>
      <c r="R219" s="47"/>
      <c r="S219" s="40"/>
      <c r="T219" s="48"/>
      <c r="U219" s="99" t="s">
        <v>123</v>
      </c>
      <c r="V219" s="86" t="s">
        <v>135</v>
      </c>
      <c r="W219" s="86" t="s">
        <v>135</v>
      </c>
      <c r="X219" s="86" t="s">
        <v>123</v>
      </c>
      <c r="Y219" s="86" t="s">
        <v>122</v>
      </c>
      <c r="Z219" s="62" t="s">
        <v>122</v>
      </c>
      <c r="AA219" s="62" t="s">
        <v>122</v>
      </c>
      <c r="AB219" s="62" t="s">
        <v>122</v>
      </c>
      <c r="AC219" s="71"/>
      <c r="AD219" s="68">
        <f t="shared" si="36"/>
        <v>0</v>
      </c>
      <c r="AE219" s="68">
        <f t="shared" si="34"/>
        <v>0</v>
      </c>
      <c r="AF219" s="68">
        <f t="shared" si="35"/>
        <v>120</v>
      </c>
      <c r="AG219" s="68"/>
      <c r="AH219" s="91"/>
      <c r="AI219" s="91"/>
      <c r="AJ219" s="27"/>
      <c r="AK219" s="30"/>
      <c r="AL219" s="26"/>
      <c r="AM219" s="18">
        <f>IFERROR(HLOOKUP(Z219,Barême!$C$25:$S$26,2,0),0)</f>
        <v>0</v>
      </c>
      <c r="AN219" s="26"/>
      <c r="AP219" s="20"/>
      <c r="AQ219" s="20"/>
      <c r="AR219" s="20"/>
      <c r="AS219" s="20"/>
      <c r="AT219" s="20"/>
      <c r="AU219" s="20"/>
      <c r="AV219" s="20"/>
      <c r="AW219" s="20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3"/>
    </row>
    <row r="220" spans="1:78">
      <c r="A220" s="110"/>
      <c r="B220" s="114"/>
      <c r="C220" s="115" t="s">
        <v>235</v>
      </c>
      <c r="D220" s="132" t="s">
        <v>14</v>
      </c>
      <c r="E220" s="126"/>
      <c r="G220" s="102"/>
      <c r="H220" s="44">
        <v>119.85</v>
      </c>
      <c r="I220" s="44">
        <f t="shared" si="37"/>
        <v>-119.85</v>
      </c>
      <c r="K220" s="103">
        <f t="shared" si="33"/>
        <v>23</v>
      </c>
      <c r="L220" s="47">
        <v>9</v>
      </c>
      <c r="M220" s="40">
        <v>10</v>
      </c>
      <c r="N220" s="48">
        <v>9</v>
      </c>
      <c r="O220" s="47"/>
      <c r="P220" s="40"/>
      <c r="Q220" s="48"/>
      <c r="R220" s="47"/>
      <c r="S220" s="40"/>
      <c r="T220" s="48"/>
      <c r="U220" s="99" t="s">
        <v>128</v>
      </c>
      <c r="V220" s="86" t="s">
        <v>128</v>
      </c>
      <c r="W220" s="86" t="s">
        <v>124</v>
      </c>
      <c r="X220" s="86" t="s">
        <v>133</v>
      </c>
      <c r="Y220" s="86" t="s">
        <v>133</v>
      </c>
      <c r="Z220" s="62" t="s">
        <v>133</v>
      </c>
      <c r="AA220" s="62" t="s">
        <v>124</v>
      </c>
      <c r="AB220" s="62" t="s">
        <v>128</v>
      </c>
      <c r="AC220" s="72"/>
      <c r="AD220" s="68">
        <f t="shared" si="36"/>
        <v>0</v>
      </c>
      <c r="AE220" s="68">
        <f t="shared" si="34"/>
        <v>0</v>
      </c>
      <c r="AF220" s="68">
        <f t="shared" si="35"/>
        <v>138</v>
      </c>
      <c r="AG220" s="68"/>
      <c r="AH220" s="91"/>
      <c r="AI220" s="91"/>
      <c r="AJ220" s="27"/>
      <c r="AK220" s="30"/>
      <c r="AL220" s="26"/>
      <c r="AM220" s="18">
        <f>IFERROR(HLOOKUP(Z220,Barême!$C$25:$S$26,2,0),0)</f>
        <v>0</v>
      </c>
      <c r="AN220" s="26"/>
      <c r="AP220" s="20"/>
      <c r="AQ220" s="20"/>
      <c r="AR220" s="20"/>
      <c r="AS220" s="20"/>
      <c r="AT220" s="20"/>
      <c r="AU220" s="20"/>
      <c r="AV220" s="20"/>
      <c r="AW220" s="20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3"/>
    </row>
    <row r="221" spans="1:78" s="3" customFormat="1" ht="15" customHeight="1">
      <c r="A221" s="110"/>
      <c r="B221" s="114"/>
      <c r="C221" s="116" t="s">
        <v>104</v>
      </c>
      <c r="D221" s="131" t="s">
        <v>14</v>
      </c>
      <c r="E221" s="126"/>
      <c r="F221"/>
      <c r="G221" s="102"/>
      <c r="H221" s="44">
        <v>60</v>
      </c>
      <c r="I221" s="44">
        <f t="shared" si="37"/>
        <v>-60</v>
      </c>
      <c r="J221"/>
      <c r="K221" s="103">
        <f t="shared" si="33"/>
        <v>29</v>
      </c>
      <c r="L221" s="47">
        <v>1</v>
      </c>
      <c r="M221" s="40">
        <v>6</v>
      </c>
      <c r="N221" s="48">
        <v>4</v>
      </c>
      <c r="O221" s="47">
        <v>0</v>
      </c>
      <c r="P221" s="40">
        <v>11</v>
      </c>
      <c r="Q221" s="48">
        <v>5</v>
      </c>
      <c r="R221" s="47"/>
      <c r="S221" s="40"/>
      <c r="T221" s="48"/>
      <c r="U221" s="99" t="s">
        <v>124</v>
      </c>
      <c r="V221" s="87" t="s">
        <v>124</v>
      </c>
      <c r="W221" s="87" t="s">
        <v>124</v>
      </c>
      <c r="X221" s="87" t="s">
        <v>124</v>
      </c>
      <c r="Y221" s="87" t="s">
        <v>124</v>
      </c>
      <c r="Z221" s="60" t="s">
        <v>124</v>
      </c>
      <c r="AA221" s="60" t="s">
        <v>124</v>
      </c>
      <c r="AB221" s="60" t="s">
        <v>128</v>
      </c>
      <c r="AC221" s="72"/>
      <c r="AD221" s="68">
        <f t="shared" si="36"/>
        <v>0</v>
      </c>
      <c r="AE221" s="68">
        <f t="shared" si="34"/>
        <v>63</v>
      </c>
      <c r="AF221" s="68">
        <f t="shared" si="35"/>
        <v>48</v>
      </c>
      <c r="AG221" s="68"/>
      <c r="AH221" s="91"/>
      <c r="AI221" s="91"/>
      <c r="AJ221" s="27"/>
      <c r="AK221" s="30"/>
      <c r="AL221" s="26"/>
      <c r="AM221" s="18">
        <f>IFERROR(HLOOKUP(Z221,Barême!$C$25:$S$26,2,0),0)</f>
        <v>0</v>
      </c>
      <c r="AN221" s="26"/>
      <c r="AO221" s="18"/>
      <c r="AP221" s="20"/>
      <c r="AQ221" s="20"/>
      <c r="AR221" s="20"/>
      <c r="AS221" s="20"/>
      <c r="AT221" s="20"/>
      <c r="AU221" s="20"/>
      <c r="AV221" s="20"/>
      <c r="AW221" s="20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</row>
    <row r="222" spans="1:78" s="3" customFormat="1" ht="15" customHeight="1">
      <c r="A222" s="110"/>
      <c r="B222" s="114"/>
      <c r="C222" s="115" t="s">
        <v>95</v>
      </c>
      <c r="D222" s="132" t="s">
        <v>12</v>
      </c>
      <c r="E222" s="126"/>
      <c r="F222"/>
      <c r="G222" s="102"/>
      <c r="H222" s="44">
        <v>75.649999999999991</v>
      </c>
      <c r="I222" s="44">
        <f t="shared" si="37"/>
        <v>-75.649999999999991</v>
      </c>
      <c r="J222"/>
      <c r="K222" s="103">
        <f t="shared" si="33"/>
        <v>15</v>
      </c>
      <c r="L222" s="47">
        <v>4</v>
      </c>
      <c r="M222" s="40">
        <v>12</v>
      </c>
      <c r="N222" s="48">
        <v>5</v>
      </c>
      <c r="O222" s="47"/>
      <c r="P222" s="40"/>
      <c r="Q222" s="48"/>
      <c r="R222" s="47"/>
      <c r="S222" s="40"/>
      <c r="T222" s="48"/>
      <c r="U222" s="99" t="s">
        <v>124</v>
      </c>
      <c r="V222" s="86" t="s">
        <v>124</v>
      </c>
      <c r="W222" s="86" t="s">
        <v>124</v>
      </c>
      <c r="X222" s="86" t="s">
        <v>124</v>
      </c>
      <c r="Y222" s="86" t="s">
        <v>124</v>
      </c>
      <c r="Z222" s="62" t="s">
        <v>124</v>
      </c>
      <c r="AA222" s="62" t="s">
        <v>124</v>
      </c>
      <c r="AB222" s="62" t="s">
        <v>124</v>
      </c>
      <c r="AC222" s="72"/>
      <c r="AD222" s="68">
        <f t="shared" si="36"/>
        <v>0</v>
      </c>
      <c r="AE222" s="68">
        <f t="shared" si="34"/>
        <v>0</v>
      </c>
      <c r="AF222" s="68">
        <f t="shared" si="35"/>
        <v>90</v>
      </c>
      <c r="AG222" s="68"/>
      <c r="AH222" s="91"/>
      <c r="AI222" s="91"/>
      <c r="AJ222" s="27"/>
      <c r="AK222" s="30"/>
      <c r="AL222" s="26"/>
      <c r="AM222" s="18">
        <f>IFERROR(HLOOKUP(Z222,Barême!$C$25:$S$26,2,0),0)</f>
        <v>0</v>
      </c>
      <c r="AN222" s="26"/>
      <c r="AO222" s="18"/>
      <c r="AP222" s="20"/>
      <c r="AQ222" s="18"/>
      <c r="AR222" s="18"/>
      <c r="AS222" s="18"/>
      <c r="AT222" s="18"/>
      <c r="AU222" s="18"/>
      <c r="AV222" s="18"/>
      <c r="AW222" s="18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"/>
    </row>
    <row r="223" spans="1:78" s="3" customFormat="1">
      <c r="A223" s="110"/>
      <c r="B223" s="111"/>
      <c r="C223" s="116" t="s">
        <v>261</v>
      </c>
      <c r="D223" s="131" t="s">
        <v>12</v>
      </c>
      <c r="E223" s="126"/>
      <c r="F223"/>
      <c r="G223" s="102"/>
      <c r="H223" s="44">
        <v>58.5</v>
      </c>
      <c r="I223" s="44">
        <f t="shared" si="37"/>
        <v>-58.5</v>
      </c>
      <c r="J223"/>
      <c r="K223" s="103">
        <f t="shared" si="33"/>
        <v>26</v>
      </c>
      <c r="L223" s="47"/>
      <c r="M223" s="40"/>
      <c r="N223" s="48"/>
      <c r="O223" s="47">
        <v>4</v>
      </c>
      <c r="P223" s="40">
        <v>8</v>
      </c>
      <c r="Q223" s="48">
        <v>5</v>
      </c>
      <c r="R223" s="47"/>
      <c r="S223" s="40"/>
      <c r="T223" s="48"/>
      <c r="U223" s="99" t="s">
        <v>133</v>
      </c>
      <c r="V223" s="87" t="s">
        <v>133</v>
      </c>
      <c r="W223" s="87"/>
      <c r="X223" s="87"/>
      <c r="Y223" s="87"/>
      <c r="Z223" s="60"/>
      <c r="AA223" s="60"/>
      <c r="AB223" s="60"/>
      <c r="AC223" s="72"/>
      <c r="AD223" s="68">
        <f t="shared" si="36"/>
        <v>0</v>
      </c>
      <c r="AE223" s="68"/>
      <c r="AF223" s="68"/>
      <c r="AG223" s="68"/>
      <c r="AH223" s="91"/>
      <c r="AI223" s="91"/>
      <c r="AJ223" s="27"/>
      <c r="AK223" s="30"/>
      <c r="AL223" s="26"/>
      <c r="AM223" s="18"/>
      <c r="AN223" s="26"/>
      <c r="AO223" s="18"/>
      <c r="AP223" s="20"/>
      <c r="AQ223" s="18"/>
      <c r="AR223" s="18"/>
      <c r="AS223" s="18"/>
      <c r="AT223" s="18"/>
      <c r="AU223" s="18"/>
      <c r="AV223" s="18"/>
      <c r="AW223" s="18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"/>
    </row>
    <row r="224" spans="1:78" ht="15" customHeight="1">
      <c r="A224" s="110"/>
      <c r="B224" s="111"/>
      <c r="C224" s="116" t="s">
        <v>333</v>
      </c>
      <c r="D224" s="131" t="s">
        <v>34</v>
      </c>
      <c r="E224" s="126"/>
      <c r="G224" s="102"/>
      <c r="H224" s="44">
        <v>51</v>
      </c>
      <c r="I224" s="44">
        <f t="shared" si="37"/>
        <v>-51</v>
      </c>
      <c r="K224" s="103">
        <f t="shared" si="33"/>
        <v>23</v>
      </c>
      <c r="L224" s="47">
        <v>2</v>
      </c>
      <c r="M224" s="40">
        <v>12</v>
      </c>
      <c r="N224" s="48">
        <v>1</v>
      </c>
      <c r="O224" s="47">
        <v>1</v>
      </c>
      <c r="P224" s="40">
        <v>10</v>
      </c>
      <c r="Q224" s="48">
        <v>1</v>
      </c>
      <c r="R224" s="47"/>
      <c r="S224" s="40"/>
      <c r="T224" s="48"/>
      <c r="U224" s="99" t="s">
        <v>133</v>
      </c>
      <c r="V224" s="87" t="s">
        <v>124</v>
      </c>
      <c r="W224" s="87" t="s">
        <v>124</v>
      </c>
      <c r="X224" s="87" t="s">
        <v>133</v>
      </c>
      <c r="Y224" s="87" t="s">
        <v>126</v>
      </c>
      <c r="Z224" s="60" t="s">
        <v>133</v>
      </c>
      <c r="AA224" s="60" t="s">
        <v>132</v>
      </c>
      <c r="AB224" s="60" t="s">
        <v>133</v>
      </c>
      <c r="AC224" s="72"/>
      <c r="AD224" s="68">
        <f t="shared" si="36"/>
        <v>0</v>
      </c>
      <c r="AE224" s="68">
        <f>6*(O224+Q224)+3*P224</f>
        <v>42</v>
      </c>
      <c r="AF224" s="68">
        <f>6*(L224+N224)+3*M224</f>
        <v>54</v>
      </c>
      <c r="AG224" s="68"/>
      <c r="AH224" s="91"/>
      <c r="AI224" s="91"/>
      <c r="AJ224" s="27"/>
      <c r="AK224" s="30"/>
      <c r="AL224" s="26"/>
      <c r="AM224" s="18">
        <f>IFERROR(HLOOKUP(Z224,Barême!$C$25:$S$26,2,0),0)</f>
        <v>0</v>
      </c>
      <c r="AN224" s="26"/>
      <c r="AP224" s="20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3"/>
    </row>
    <row r="225" spans="1:77" ht="13.5" thickBot="1">
      <c r="A225" s="158"/>
      <c r="B225" s="159"/>
      <c r="C225" s="137" t="s">
        <v>337</v>
      </c>
      <c r="D225" s="138" t="s">
        <v>35</v>
      </c>
      <c r="E225" s="130"/>
      <c r="G225" s="102"/>
      <c r="H225" s="44">
        <v>36</v>
      </c>
      <c r="I225" s="44">
        <v>0</v>
      </c>
      <c r="K225" s="103">
        <f t="shared" si="33"/>
        <v>15</v>
      </c>
      <c r="L225" s="47">
        <v>2</v>
      </c>
      <c r="M225" s="40">
        <v>4</v>
      </c>
      <c r="N225" s="48">
        <v>2</v>
      </c>
      <c r="O225" s="47">
        <v>2</v>
      </c>
      <c r="P225" s="40">
        <v>5</v>
      </c>
      <c r="Q225" s="48">
        <v>0</v>
      </c>
      <c r="R225" s="47"/>
      <c r="S225" s="40"/>
      <c r="T225" s="48"/>
      <c r="U225" s="99" t="s">
        <v>133</v>
      </c>
      <c r="V225" s="86" t="s">
        <v>133</v>
      </c>
      <c r="W225" s="86" t="s">
        <v>133</v>
      </c>
      <c r="X225" s="86" t="s">
        <v>133</v>
      </c>
      <c r="Y225" s="86" t="s">
        <v>133</v>
      </c>
      <c r="Z225" s="62" t="s">
        <v>133</v>
      </c>
      <c r="AA225" s="62"/>
      <c r="AB225" s="62"/>
      <c r="AC225" s="72"/>
      <c r="AD225" s="68">
        <f>6*(R225+T126)+3*S225</f>
        <v>30</v>
      </c>
      <c r="AE225" s="68">
        <f>6*(O225+Q225)+3*P225</f>
        <v>27</v>
      </c>
      <c r="AF225" s="68">
        <f>6*(L225+N225)+3*M225</f>
        <v>36</v>
      </c>
      <c r="AG225" s="68"/>
      <c r="AH225" s="91"/>
      <c r="AI225" s="91"/>
      <c r="AJ225" s="27"/>
      <c r="AK225" s="30"/>
      <c r="AL225" s="26"/>
      <c r="AM225" s="18">
        <f>IFERROR(HLOOKUP(Z225,Barême!$C$25:$S$26,2,0),0)</f>
        <v>0</v>
      </c>
      <c r="AN225" s="26"/>
      <c r="AP225" s="20"/>
      <c r="AQ225" s="20"/>
      <c r="AR225" s="20"/>
      <c r="AS225" s="20"/>
      <c r="AT225" s="20"/>
      <c r="AU225" s="20"/>
      <c r="AV225" s="20"/>
      <c r="AW225" s="20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</row>
    <row r="226" spans="1:77" ht="16.5" thickTop="1">
      <c r="A226" s="13"/>
      <c r="B226" s="13"/>
      <c r="C226" s="14"/>
      <c r="D226" s="13"/>
      <c r="E226" s="7"/>
      <c r="G226" s="82"/>
      <c r="H226" s="82"/>
      <c r="K226" s="82"/>
      <c r="L226" s="22"/>
      <c r="M226" s="22"/>
      <c r="N226" s="22"/>
      <c r="O226" s="22"/>
      <c r="P226" s="22"/>
      <c r="Q226" s="22"/>
      <c r="R226" s="22"/>
      <c r="S226" s="22"/>
      <c r="T226" s="22"/>
      <c r="U226" s="7"/>
      <c r="V226" s="22"/>
      <c r="W226" s="7"/>
      <c r="X226" s="7"/>
      <c r="Y226" s="7"/>
      <c r="Z226" s="7"/>
      <c r="AA226" s="7"/>
      <c r="AB226" s="7"/>
      <c r="AC226" s="73"/>
      <c r="AE226" s="73"/>
      <c r="AX226" s="1"/>
      <c r="AY226" s="1"/>
      <c r="AZ226" s="1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</row>
    <row r="227" spans="1:77">
      <c r="D227" s="6"/>
      <c r="G227" s="84"/>
      <c r="H227" s="84"/>
      <c r="Z227" s="1"/>
      <c r="AC227" s="6"/>
      <c r="AE227" s="6"/>
      <c r="AF227" s="74"/>
      <c r="AX227" s="1"/>
      <c r="AY227" s="1"/>
      <c r="AZ227" s="1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</row>
    <row r="228" spans="1:77">
      <c r="D228" s="6"/>
      <c r="M228" s="1"/>
      <c r="N228" s="1"/>
      <c r="Q228" s="6"/>
      <c r="Z228" s="1"/>
      <c r="AC228" s="6"/>
      <c r="AE228" s="74"/>
      <c r="AF228" s="6"/>
      <c r="AN228" s="29"/>
      <c r="AP228" s="29"/>
      <c r="AR228" s="29"/>
      <c r="AT228" s="29"/>
      <c r="AU228" s="30"/>
    </row>
    <row r="229" spans="1:77">
      <c r="D229" s="6"/>
      <c r="M229" s="1"/>
      <c r="N229" s="1"/>
      <c r="Q229" s="6"/>
      <c r="Z229" s="1"/>
      <c r="AC229" s="6"/>
      <c r="AE229" s="74"/>
      <c r="AF229" s="6"/>
      <c r="AN229" s="29"/>
      <c r="AP229" s="29"/>
      <c r="AR229" s="29"/>
      <c r="AT229" s="29"/>
      <c r="AU229" s="30"/>
      <c r="BC229" s="18"/>
    </row>
    <row r="230" spans="1:77">
      <c r="D230" s="6"/>
      <c r="K230" s="84"/>
      <c r="M230" s="1"/>
      <c r="N230" s="1"/>
      <c r="Q230" s="6"/>
      <c r="Z230" s="1"/>
      <c r="AC230" s="6"/>
      <c r="AE230" s="74"/>
      <c r="AF230" s="6"/>
      <c r="AN230" s="29"/>
      <c r="AP230" s="29"/>
      <c r="AR230" s="29"/>
      <c r="AT230" s="29"/>
      <c r="AU230" s="30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</row>
    <row r="231" spans="1:77">
      <c r="A231" s="24"/>
      <c r="B231" s="24"/>
      <c r="D231" s="6"/>
      <c r="L231" s="6"/>
      <c r="M231" s="1"/>
      <c r="N231" s="1"/>
      <c r="O231" s="6"/>
      <c r="P231" s="6"/>
      <c r="Q231" s="6"/>
      <c r="R231" s="6"/>
      <c r="Z231" s="1"/>
      <c r="AC231" s="6"/>
      <c r="AE231" s="74"/>
      <c r="AF231" s="6"/>
      <c r="AJ231" s="23"/>
      <c r="AK231" s="23"/>
      <c r="AL231" s="23"/>
      <c r="AN231" s="29"/>
      <c r="AP231" s="29"/>
      <c r="AR231" s="29"/>
      <c r="AT231" s="29"/>
      <c r="AU231" s="30"/>
      <c r="AV231" s="29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</row>
    <row r="232" spans="1:77">
      <c r="D232" s="6"/>
      <c r="L232" s="6"/>
      <c r="M232" s="1"/>
      <c r="N232" s="1"/>
      <c r="O232" s="6"/>
      <c r="P232" s="6"/>
      <c r="Q232" s="6"/>
      <c r="R232" s="6"/>
      <c r="Z232" s="1"/>
      <c r="AC232" s="6"/>
      <c r="AE232" s="74"/>
      <c r="AF232" s="6"/>
      <c r="AN232" s="29"/>
      <c r="AP232" s="29"/>
      <c r="AR232" s="29"/>
      <c r="AT232" s="29"/>
      <c r="AU232" s="30"/>
      <c r="AV232" s="29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</row>
    <row r="233" spans="1:77">
      <c r="D233" s="6"/>
      <c r="L233" s="6"/>
      <c r="M233" s="1"/>
      <c r="N233" s="1"/>
      <c r="O233" s="6"/>
      <c r="P233" s="6"/>
      <c r="Q233" s="6"/>
      <c r="R233" s="6"/>
      <c r="Z233" s="1"/>
      <c r="AC233" s="6"/>
      <c r="AE233" s="74"/>
      <c r="AF233" s="6"/>
      <c r="AN233" s="29"/>
      <c r="AP233" s="29"/>
      <c r="AR233" s="29"/>
      <c r="AT233" s="29"/>
      <c r="AU233" s="30"/>
      <c r="AV233" s="29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</row>
    <row r="234" spans="1:77">
      <c r="D234" s="6"/>
      <c r="L234" s="6"/>
      <c r="M234" s="1"/>
      <c r="N234" s="1"/>
      <c r="O234" s="6"/>
      <c r="P234" s="6"/>
      <c r="Q234" s="6"/>
      <c r="R234" s="6"/>
      <c r="Z234" s="1"/>
      <c r="AC234" s="6"/>
      <c r="AE234" s="74"/>
      <c r="AF234" s="6"/>
      <c r="AN234" s="29"/>
      <c r="AP234" s="29"/>
      <c r="AR234" s="29"/>
      <c r="AT234" s="29"/>
      <c r="AU234" s="30"/>
      <c r="AV234" s="29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</row>
    <row r="235" spans="1:77">
      <c r="D235" s="6"/>
      <c r="L235" s="6"/>
      <c r="M235" s="1"/>
      <c r="N235" s="1"/>
      <c r="O235" s="6"/>
      <c r="P235" s="6"/>
      <c r="Q235" s="6"/>
      <c r="R235" s="6"/>
      <c r="Z235" s="1"/>
      <c r="AC235" s="6"/>
      <c r="AE235" s="74"/>
      <c r="AF235" s="6"/>
      <c r="AN235" s="29"/>
      <c r="AP235" s="29"/>
      <c r="AR235" s="29"/>
      <c r="AT235" s="29"/>
      <c r="AU235" s="30"/>
      <c r="AV235" s="29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</row>
    <row r="236" spans="1:77">
      <c r="D236" s="6"/>
      <c r="L236" s="6"/>
      <c r="M236" s="1"/>
      <c r="N236" s="1"/>
      <c r="O236" s="6"/>
      <c r="P236" s="6"/>
      <c r="Q236" s="6"/>
      <c r="R236" s="6"/>
      <c r="Z236" s="1"/>
      <c r="AC236" s="6"/>
      <c r="AE236" s="74"/>
      <c r="AF236" s="6"/>
      <c r="AN236" s="29"/>
      <c r="AP236" s="29"/>
      <c r="AR236" s="29"/>
      <c r="AT236" s="29"/>
      <c r="AU236" s="30"/>
      <c r="AV236" s="29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</row>
    <row r="237" spans="1:77">
      <c r="D237" s="6"/>
      <c r="L237" s="6"/>
      <c r="M237" s="1"/>
      <c r="N237" s="1"/>
      <c r="O237" s="6"/>
      <c r="P237" s="6"/>
      <c r="Q237" s="6"/>
      <c r="R237" s="6"/>
      <c r="Z237" s="1"/>
      <c r="AC237" s="6"/>
      <c r="AE237" s="74"/>
      <c r="AF237" s="6"/>
      <c r="AN237" s="29"/>
      <c r="AP237" s="29"/>
      <c r="AR237" s="29"/>
      <c r="AT237" s="29"/>
      <c r="AU237" s="30"/>
      <c r="AV237" s="29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</row>
    <row r="238" spans="1:77">
      <c r="D238" s="6"/>
      <c r="L238" s="6"/>
      <c r="M238" s="1"/>
      <c r="N238" s="1"/>
      <c r="O238" s="6"/>
      <c r="P238" s="6"/>
      <c r="Q238" s="6"/>
      <c r="R238" s="6"/>
      <c r="Z238" s="1"/>
      <c r="AC238" s="6"/>
      <c r="AE238" s="74"/>
      <c r="AF238" s="6"/>
      <c r="AN238" s="29"/>
      <c r="AP238" s="29"/>
      <c r="AR238" s="29"/>
      <c r="AT238" s="29"/>
      <c r="AU238" s="30"/>
      <c r="AV238" s="29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</row>
    <row r="239" spans="1:77">
      <c r="D239" s="6"/>
      <c r="L239" s="6"/>
      <c r="M239" s="1"/>
      <c r="N239" s="1"/>
      <c r="O239" s="6"/>
      <c r="P239" s="6"/>
      <c r="Q239" s="6"/>
      <c r="R239" s="6"/>
      <c r="Z239" s="1"/>
      <c r="AC239" s="6"/>
      <c r="AE239" s="74"/>
      <c r="AF239" s="6"/>
      <c r="AN239" s="29"/>
      <c r="AP239" s="29"/>
      <c r="AR239" s="29"/>
      <c r="AT239" s="29"/>
      <c r="AU239" s="30"/>
      <c r="AV239" s="29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</row>
    <row r="240" spans="1:77">
      <c r="D240" s="6"/>
      <c r="L240" s="6"/>
      <c r="M240" s="1"/>
      <c r="N240" s="1"/>
      <c r="O240" s="6"/>
      <c r="P240" s="6"/>
      <c r="Q240" s="6"/>
      <c r="R240" s="6"/>
      <c r="Z240" s="1"/>
      <c r="AC240" s="6"/>
      <c r="AE240" s="6"/>
      <c r="AN240" s="29"/>
      <c r="AP240" s="29"/>
      <c r="AR240" s="29"/>
      <c r="AT240" s="29"/>
      <c r="AU240" s="30"/>
      <c r="AV240" s="29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</row>
    <row r="241" spans="1:78">
      <c r="D241" s="6"/>
      <c r="L241" s="6"/>
      <c r="M241" s="1"/>
      <c r="N241" s="1"/>
      <c r="O241" s="6"/>
      <c r="P241" s="6"/>
      <c r="Q241" s="6"/>
      <c r="R241" s="6"/>
      <c r="Z241" s="1"/>
      <c r="AC241" s="6"/>
      <c r="AE241" s="74"/>
      <c r="AF241" s="6"/>
      <c r="AN241" s="29"/>
      <c r="AP241" s="29"/>
      <c r="AR241" s="29"/>
      <c r="AT241" s="29"/>
      <c r="AU241" s="30"/>
      <c r="AV241" s="29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</row>
    <row r="242" spans="1:78">
      <c r="L242" s="6"/>
      <c r="M242" s="1"/>
      <c r="N242" s="1"/>
      <c r="O242" s="6"/>
      <c r="P242" s="6"/>
      <c r="Q242" s="6"/>
      <c r="R242" s="6"/>
      <c r="Z242" s="1"/>
      <c r="AC242" s="6"/>
      <c r="AE242" s="74"/>
      <c r="AF242" s="6"/>
      <c r="AN242" s="30"/>
      <c r="AP242" s="29"/>
      <c r="AR242" s="29"/>
      <c r="AT242" s="29"/>
      <c r="AU242" s="30"/>
      <c r="AV242" s="29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</row>
    <row r="243" spans="1:78">
      <c r="L243" s="6"/>
      <c r="M243" s="1"/>
      <c r="N243" s="1"/>
      <c r="O243" s="6"/>
      <c r="P243" s="6"/>
      <c r="Q243" s="6"/>
      <c r="R243" s="6"/>
      <c r="Z243" s="1"/>
      <c r="AC243" s="6"/>
      <c r="AE243" s="74"/>
      <c r="AF243" s="6"/>
      <c r="AN243" s="29"/>
      <c r="AP243" s="29"/>
      <c r="AR243" s="29"/>
      <c r="AT243" s="29"/>
      <c r="AU243" s="30"/>
      <c r="AV243" s="29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</row>
    <row r="244" spans="1:78">
      <c r="L244" s="6"/>
      <c r="M244" s="1"/>
      <c r="N244" s="1"/>
      <c r="O244" s="6"/>
      <c r="P244" s="6"/>
      <c r="Q244" s="6"/>
      <c r="R244" s="6"/>
      <c r="Z244" s="1"/>
      <c r="AC244" s="6"/>
      <c r="AE244" s="74"/>
      <c r="AF244" s="6"/>
      <c r="AN244" s="29"/>
      <c r="AP244" s="29"/>
      <c r="AR244" s="29"/>
      <c r="AT244" s="29"/>
      <c r="AU244" s="30"/>
      <c r="AV244" s="29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</row>
    <row r="245" spans="1:78">
      <c r="L245" s="6"/>
      <c r="M245" s="1"/>
      <c r="N245" s="1"/>
      <c r="O245" s="6"/>
      <c r="P245" s="6"/>
      <c r="Q245" s="6"/>
      <c r="R245" s="6"/>
      <c r="Z245" s="1"/>
      <c r="AC245" s="6"/>
      <c r="AE245" s="74"/>
      <c r="AF245" s="6"/>
      <c r="AN245" s="29"/>
      <c r="AP245" s="29"/>
      <c r="AR245" s="29"/>
      <c r="AT245" s="29"/>
      <c r="AU245" s="30"/>
      <c r="AV245" s="29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</row>
    <row r="246" spans="1:78">
      <c r="L246" s="6"/>
      <c r="M246" s="1"/>
      <c r="N246" s="1"/>
      <c r="O246" s="6"/>
      <c r="P246" s="6"/>
      <c r="Q246" s="6"/>
      <c r="R246" s="6"/>
      <c r="S246" s="6"/>
      <c r="T246" s="6"/>
      <c r="V246" s="6"/>
      <c r="Z246" s="1"/>
      <c r="AC246" s="6"/>
      <c r="AE246" s="74"/>
      <c r="AF246" s="6"/>
      <c r="AN246" s="29"/>
      <c r="AP246" s="29"/>
      <c r="AR246" s="29"/>
      <c r="AT246" s="29"/>
      <c r="AU246" s="30"/>
      <c r="AV246" s="29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</row>
    <row r="247" spans="1:78">
      <c r="L247" s="6"/>
      <c r="M247" s="6"/>
      <c r="N247" s="6"/>
      <c r="O247" s="6"/>
      <c r="P247" s="6"/>
      <c r="Q247" s="6"/>
      <c r="R247" s="6"/>
      <c r="S247" s="6"/>
      <c r="T247" s="6"/>
      <c r="V247" s="6"/>
      <c r="AN247" s="29"/>
      <c r="AP247" s="29"/>
      <c r="AR247" s="29"/>
      <c r="AT247" s="29"/>
      <c r="AU247" s="30"/>
      <c r="AV247" s="29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</row>
    <row r="248" spans="1:78">
      <c r="L248" s="6"/>
      <c r="M248" s="6"/>
      <c r="N248" s="6"/>
      <c r="O248" s="6"/>
      <c r="P248" s="6"/>
      <c r="Q248" s="6"/>
      <c r="R248" s="6"/>
      <c r="S248" s="6"/>
      <c r="T248" s="6"/>
      <c r="V248" s="6"/>
      <c r="AN248" s="29"/>
      <c r="AP248" s="29"/>
      <c r="AR248" s="29"/>
      <c r="AT248" s="29"/>
      <c r="AU248" s="30"/>
      <c r="AV248" s="26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</row>
    <row r="249" spans="1:78">
      <c r="AN249" s="29"/>
      <c r="AP249" s="29"/>
      <c r="AR249" s="29"/>
      <c r="AT249" s="29"/>
      <c r="AU249" s="30"/>
      <c r="AV249" s="30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</row>
    <row r="250" spans="1:78">
      <c r="L250" s="6"/>
      <c r="M250" s="6"/>
      <c r="N250" s="6"/>
      <c r="O250" s="6"/>
      <c r="P250" s="6"/>
      <c r="Q250" s="6"/>
      <c r="R250" s="6"/>
      <c r="S250" s="6"/>
      <c r="T250" s="6"/>
      <c r="V250" s="6"/>
      <c r="AN250" s="29"/>
      <c r="AP250" s="29"/>
      <c r="AR250" s="29"/>
      <c r="AT250" s="29"/>
      <c r="AU250" s="30"/>
      <c r="AV250" s="30"/>
    </row>
    <row r="251" spans="1:78">
      <c r="AN251" s="29"/>
      <c r="AP251" s="29"/>
      <c r="AR251" s="29"/>
      <c r="AT251" s="29"/>
      <c r="AU251" s="30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</row>
    <row r="252" spans="1:78" s="28" customFormat="1">
      <c r="A252" s="4"/>
      <c r="B252" s="4"/>
      <c r="C252" s="5"/>
      <c r="D252" s="4"/>
      <c r="E252" s="6"/>
      <c r="F252"/>
      <c r="G252" s="85"/>
      <c r="H252" s="85"/>
      <c r="I252" s="83"/>
      <c r="J252"/>
      <c r="K252" s="85"/>
      <c r="L252" s="21"/>
      <c r="M252" s="21"/>
      <c r="N252" s="21"/>
      <c r="O252" s="21"/>
      <c r="P252" s="21"/>
      <c r="Q252" s="21"/>
      <c r="R252" s="21"/>
      <c r="S252" s="21"/>
      <c r="T252" s="21"/>
      <c r="U252" s="6"/>
      <c r="V252" s="21"/>
      <c r="W252" s="6"/>
      <c r="X252" s="6"/>
      <c r="Y252" s="6"/>
      <c r="Z252" s="6"/>
      <c r="AA252" s="6"/>
      <c r="AB252" s="6"/>
      <c r="AC252" s="50"/>
      <c r="AD252" s="50"/>
      <c r="AE252" s="50"/>
      <c r="AF252" s="50"/>
      <c r="AG252" s="50"/>
      <c r="AH252" s="50"/>
      <c r="AI252" s="23"/>
      <c r="AJ252" s="18"/>
      <c r="AK252" s="18"/>
      <c r="AL252" s="18"/>
      <c r="AM252" s="18"/>
      <c r="AN252" s="29"/>
      <c r="AO252" s="18"/>
      <c r="AP252" s="29"/>
      <c r="AQ252" s="18"/>
      <c r="AR252" s="29"/>
      <c r="AS252" s="18"/>
      <c r="AT252" s="29"/>
      <c r="AU252" s="30"/>
      <c r="AV252" s="30"/>
      <c r="AW252" s="37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4"/>
    </row>
    <row r="253" spans="1:78">
      <c r="AN253" s="29"/>
      <c r="AP253" s="29"/>
      <c r="AR253" s="29"/>
      <c r="AT253" s="29"/>
      <c r="AU253" s="30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</row>
    <row r="254" spans="1:78">
      <c r="AN254" s="29"/>
      <c r="AP254" s="29"/>
      <c r="AR254" s="29"/>
      <c r="AT254" s="29"/>
      <c r="AU254" s="30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</row>
    <row r="255" spans="1:78">
      <c r="AN255" s="29"/>
      <c r="AP255" s="29"/>
      <c r="AR255" s="29"/>
      <c r="AT255" s="29"/>
      <c r="AU255" s="30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</row>
    <row r="256" spans="1:78">
      <c r="AN256" s="29"/>
      <c r="AP256" s="29"/>
      <c r="AR256" s="29"/>
      <c r="AT256" s="29"/>
      <c r="AU256" s="30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</row>
    <row r="257" spans="40:77">
      <c r="AN257" s="29"/>
      <c r="AP257" s="29"/>
      <c r="AR257" s="29"/>
      <c r="AT257" s="29"/>
      <c r="AU257" s="30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</row>
    <row r="258" spans="40:77">
      <c r="AN258" s="29"/>
      <c r="AP258" s="29"/>
      <c r="AR258" s="29"/>
      <c r="AT258" s="29"/>
      <c r="AU258" s="30"/>
      <c r="BA258" s="31"/>
    </row>
    <row r="259" spans="40:77">
      <c r="AP259" s="25"/>
      <c r="AQ259" s="29"/>
      <c r="AW259" s="33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40:77">
      <c r="AQ260" s="29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</row>
    <row r="261" spans="40:77">
      <c r="BA261" s="31"/>
    </row>
    <row r="262" spans="40:77">
      <c r="BA262" s="31"/>
    </row>
    <row r="263" spans="40:77">
      <c r="BA263" s="31"/>
    </row>
    <row r="264" spans="40:77">
      <c r="BA264" s="31"/>
    </row>
    <row r="265" spans="40:77">
      <c r="BA265" s="31"/>
    </row>
    <row r="266" spans="40:77">
      <c r="BA266" s="31"/>
    </row>
    <row r="267" spans="40:77">
      <c r="BA267" s="31"/>
    </row>
    <row r="268" spans="40:77">
      <c r="BA268" s="31"/>
    </row>
    <row r="269" spans="40:77">
      <c r="BA269" s="31"/>
    </row>
    <row r="270" spans="40:77">
      <c r="BA270" s="31"/>
    </row>
    <row r="271" spans="40:77">
      <c r="BA271" s="31"/>
    </row>
  </sheetData>
  <autoFilter ref="A2:BZ225">
    <sortState ref="A3:BZ225">
      <sortCondition descending="1" ref="G2:G225"/>
    </sortState>
  </autoFilter>
  <sortState ref="A3:BY202">
    <sortCondition descending="1" ref="G3:G202"/>
  </sortState>
  <mergeCells count="4">
    <mergeCell ref="R1:T1"/>
    <mergeCell ref="L1:N1"/>
    <mergeCell ref="O1:Q1"/>
    <mergeCell ref="A1:E1"/>
  </mergeCells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15" sqref="D215"/>
    </sheetView>
  </sheetViews>
  <sheetFormatPr defaultColWidth="11.42578125" defaultRowHeight="12.75"/>
  <sheetData>
    <row r="1" spans="1:8">
      <c r="A1" t="s">
        <v>120</v>
      </c>
      <c r="B1" t="s">
        <v>169</v>
      </c>
      <c r="G1" t="s">
        <v>118</v>
      </c>
      <c r="H1" t="s">
        <v>170</v>
      </c>
    </row>
    <row r="2" spans="1:8">
      <c r="A2" t="s">
        <v>227</v>
      </c>
      <c r="B2">
        <v>350</v>
      </c>
      <c r="G2" t="s">
        <v>119</v>
      </c>
      <c r="H2" t="s">
        <v>171</v>
      </c>
    </row>
    <row r="3" spans="1:8">
      <c r="A3" t="s">
        <v>25</v>
      </c>
      <c r="B3">
        <v>250</v>
      </c>
      <c r="G3" t="s">
        <v>6</v>
      </c>
      <c r="H3">
        <v>300</v>
      </c>
    </row>
    <row r="4" spans="1:8">
      <c r="A4" t="s">
        <v>134</v>
      </c>
      <c r="B4">
        <v>200</v>
      </c>
      <c r="G4" t="s">
        <v>226</v>
      </c>
      <c r="H4">
        <v>250</v>
      </c>
    </row>
    <row r="5" spans="1:8">
      <c r="A5" t="s">
        <v>129</v>
      </c>
      <c r="B5">
        <v>150</v>
      </c>
      <c r="G5" t="s">
        <v>125</v>
      </c>
      <c r="H5">
        <v>200</v>
      </c>
    </row>
    <row r="6" spans="1:8">
      <c r="A6" t="s">
        <v>128</v>
      </c>
      <c r="B6">
        <v>100</v>
      </c>
      <c r="G6" t="s">
        <v>135</v>
      </c>
      <c r="H6">
        <v>150</v>
      </c>
    </row>
    <row r="7" spans="1:8">
      <c r="A7" t="s">
        <v>124</v>
      </c>
      <c r="B7">
        <v>60</v>
      </c>
      <c r="G7" t="s">
        <v>123</v>
      </c>
      <c r="H7">
        <v>100</v>
      </c>
    </row>
    <row r="8" spans="1:8">
      <c r="A8" t="s">
        <v>133</v>
      </c>
      <c r="B8">
        <v>35</v>
      </c>
      <c r="G8" t="s">
        <v>122</v>
      </c>
      <c r="H8">
        <v>60</v>
      </c>
    </row>
    <row r="9" spans="1:8">
      <c r="A9" t="s">
        <v>132</v>
      </c>
      <c r="B9">
        <v>20</v>
      </c>
      <c r="G9" t="s">
        <v>126</v>
      </c>
      <c r="H9">
        <v>30</v>
      </c>
    </row>
    <row r="10" spans="1:8">
      <c r="A10" t="s">
        <v>366</v>
      </c>
      <c r="B10">
        <v>0</v>
      </c>
      <c r="G10" t="s">
        <v>127</v>
      </c>
      <c r="H10">
        <v>15</v>
      </c>
    </row>
    <row r="11" spans="1:8">
      <c r="G11" t="s">
        <v>365</v>
      </c>
      <c r="H11">
        <v>0</v>
      </c>
    </row>
    <row r="12" spans="1:8">
      <c r="A12" t="s">
        <v>156</v>
      </c>
    </row>
    <row r="13" spans="1:8">
      <c r="B13" t="s">
        <v>163</v>
      </c>
      <c r="C13" t="s">
        <v>164</v>
      </c>
      <c r="D13" t="s">
        <v>228</v>
      </c>
    </row>
    <row r="14" spans="1:8">
      <c r="A14" t="s">
        <v>157</v>
      </c>
      <c r="B14">
        <v>50</v>
      </c>
      <c r="C14">
        <v>70</v>
      </c>
      <c r="D14">
        <f t="shared" ref="D14:D19" si="0">B14*(1+C14/100)</f>
        <v>85</v>
      </c>
    </row>
    <row r="15" spans="1:8">
      <c r="A15" t="s">
        <v>158</v>
      </c>
      <c r="B15">
        <v>67</v>
      </c>
      <c r="C15">
        <v>33</v>
      </c>
      <c r="D15">
        <f t="shared" si="0"/>
        <v>89.11</v>
      </c>
    </row>
    <row r="16" spans="1:8">
      <c r="A16" t="s">
        <v>159</v>
      </c>
      <c r="B16">
        <v>17</v>
      </c>
      <c r="C16">
        <v>250</v>
      </c>
      <c r="D16">
        <f t="shared" si="0"/>
        <v>59.5</v>
      </c>
    </row>
    <row r="17" spans="1:4">
      <c r="A17" t="s">
        <v>160</v>
      </c>
      <c r="B17">
        <v>83</v>
      </c>
      <c r="C17">
        <v>15</v>
      </c>
      <c r="D17">
        <f t="shared" si="0"/>
        <v>95.449999999999989</v>
      </c>
    </row>
    <row r="18" spans="1:4">
      <c r="A18" t="s">
        <v>161</v>
      </c>
      <c r="B18">
        <v>33</v>
      </c>
      <c r="C18">
        <v>100</v>
      </c>
      <c r="D18">
        <f t="shared" si="0"/>
        <v>66</v>
      </c>
    </row>
    <row r="19" spans="1:4">
      <c r="A19" t="s">
        <v>162</v>
      </c>
      <c r="B19">
        <v>50</v>
      </c>
      <c r="C19">
        <v>50</v>
      </c>
      <c r="D19">
        <f t="shared" si="0"/>
        <v>75</v>
      </c>
    </row>
    <row r="21" spans="1:4">
      <c r="A21" t="s">
        <v>172</v>
      </c>
      <c r="B21" s="39">
        <v>-0.25</v>
      </c>
    </row>
    <row r="22" spans="1:4">
      <c r="A22" t="s">
        <v>173</v>
      </c>
      <c r="B22" s="39">
        <v>-0.5</v>
      </c>
    </row>
    <row r="23" spans="1:4">
      <c r="A23" t="s">
        <v>362</v>
      </c>
      <c r="B23">
        <v>200</v>
      </c>
    </row>
    <row r="24" spans="1:4">
      <c r="A24" t="s">
        <v>329</v>
      </c>
      <c r="B24">
        <v>150</v>
      </c>
    </row>
    <row r="25" spans="1:4">
      <c r="A25" t="s">
        <v>363</v>
      </c>
      <c r="B25">
        <v>100</v>
      </c>
    </row>
    <row r="26" spans="1:4">
      <c r="A26" t="s">
        <v>211</v>
      </c>
      <c r="B26">
        <v>60</v>
      </c>
    </row>
    <row r="27" spans="1:4">
      <c r="A27" t="s">
        <v>177</v>
      </c>
      <c r="B27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workbookViewId="0">
      <selection activeCell="D215" sqref="D215"/>
    </sheetView>
  </sheetViews>
  <sheetFormatPr defaultColWidth="11.42578125" defaultRowHeight="12.75"/>
  <cols>
    <col min="1" max="2" width="11.7109375" style="4" customWidth="1"/>
    <col min="3" max="3" width="48.28515625" style="5" customWidth="1"/>
    <col min="4" max="4" width="11.7109375" style="4" customWidth="1"/>
    <col min="5" max="5" width="9.85546875" style="6" bestFit="1" customWidth="1"/>
  </cols>
  <sheetData>
    <row r="1" spans="1:5" ht="27.75" thickBot="1">
      <c r="A1" s="167" t="s">
        <v>420</v>
      </c>
      <c r="B1" s="168"/>
      <c r="C1" s="168"/>
      <c r="D1" s="168"/>
      <c r="E1" s="168"/>
    </row>
    <row r="2" spans="1:5" ht="14.25" thickTop="1" thickBot="1">
      <c r="A2" s="105" t="s">
        <v>0</v>
      </c>
      <c r="B2" s="106" t="s">
        <v>1</v>
      </c>
      <c r="C2" s="107" t="s">
        <v>2</v>
      </c>
      <c r="D2" s="108" t="s">
        <v>3</v>
      </c>
      <c r="E2" s="109" t="s">
        <v>421</v>
      </c>
    </row>
    <row r="3" spans="1:5" ht="13.5" thickTop="1">
      <c r="A3" s="113"/>
      <c r="B3" s="111"/>
      <c r="C3" s="139" t="s">
        <v>142</v>
      </c>
      <c r="D3" s="140" t="s">
        <v>143</v>
      </c>
      <c r="E3" s="141" t="s">
        <v>123</v>
      </c>
    </row>
    <row r="4" spans="1:5">
      <c r="A4" s="113">
        <v>42751</v>
      </c>
      <c r="B4" s="111">
        <v>42757</v>
      </c>
      <c r="C4" s="112" t="s">
        <v>4</v>
      </c>
      <c r="D4" s="131" t="s">
        <v>5</v>
      </c>
      <c r="E4" s="125" t="s">
        <v>226</v>
      </c>
    </row>
    <row r="5" spans="1:5">
      <c r="A5" s="113">
        <v>42759</v>
      </c>
      <c r="B5" s="111">
        <v>42764</v>
      </c>
      <c r="C5" s="112" t="s">
        <v>439</v>
      </c>
      <c r="D5" s="131" t="s">
        <v>143</v>
      </c>
      <c r="E5" s="142" t="s">
        <v>126</v>
      </c>
    </row>
    <row r="6" spans="1:5">
      <c r="A6" s="143">
        <v>42761</v>
      </c>
      <c r="B6" s="114">
        <v>42761</v>
      </c>
      <c r="C6" s="115" t="s">
        <v>440</v>
      </c>
      <c r="D6" s="132" t="s">
        <v>15</v>
      </c>
      <c r="E6" s="125" t="s">
        <v>128</v>
      </c>
    </row>
    <row r="7" spans="1:5">
      <c r="A7" s="143">
        <v>42762</v>
      </c>
      <c r="B7" s="114">
        <v>42762</v>
      </c>
      <c r="C7" s="116" t="s">
        <v>330</v>
      </c>
      <c r="D7" s="132" t="s">
        <v>15</v>
      </c>
      <c r="E7" s="125" t="s">
        <v>128</v>
      </c>
    </row>
    <row r="8" spans="1:5">
      <c r="A8" s="143">
        <v>42763</v>
      </c>
      <c r="B8" s="114">
        <v>42763</v>
      </c>
      <c r="C8" s="116" t="s">
        <v>257</v>
      </c>
      <c r="D8" s="131" t="s">
        <v>15</v>
      </c>
      <c r="E8" s="125" t="s">
        <v>128</v>
      </c>
    </row>
    <row r="9" spans="1:5">
      <c r="A9" s="114">
        <v>42764</v>
      </c>
      <c r="B9" s="114">
        <v>42764</v>
      </c>
      <c r="C9" s="112" t="s">
        <v>260</v>
      </c>
      <c r="D9" s="131" t="s">
        <v>5</v>
      </c>
      <c r="E9" s="125" t="s">
        <v>129</v>
      </c>
    </row>
    <row r="10" spans="1:5">
      <c r="A10" s="114">
        <v>42764</v>
      </c>
      <c r="B10" s="114">
        <v>42764</v>
      </c>
      <c r="C10" s="116" t="s">
        <v>196</v>
      </c>
      <c r="D10" s="131" t="s">
        <v>15</v>
      </c>
      <c r="E10" s="125" t="s">
        <v>128</v>
      </c>
    </row>
    <row r="11" spans="1:5">
      <c r="A11" s="114">
        <v>42764</v>
      </c>
      <c r="B11" s="114">
        <v>42764</v>
      </c>
      <c r="C11" s="118" t="s">
        <v>11</v>
      </c>
      <c r="D11" s="132" t="s">
        <v>12</v>
      </c>
      <c r="E11" s="125" t="s">
        <v>124</v>
      </c>
    </row>
    <row r="12" spans="1:5">
      <c r="A12" s="114">
        <v>42766</v>
      </c>
      <c r="B12" s="114">
        <v>42770</v>
      </c>
      <c r="C12" s="118" t="s">
        <v>250</v>
      </c>
      <c r="D12" s="132" t="s">
        <v>251</v>
      </c>
      <c r="E12" s="125" t="s">
        <v>135</v>
      </c>
    </row>
    <row r="13" spans="1:5">
      <c r="A13" s="114">
        <v>42767</v>
      </c>
      <c r="B13" s="114">
        <v>42771</v>
      </c>
      <c r="C13" s="112" t="s">
        <v>331</v>
      </c>
      <c r="D13" s="131" t="s">
        <v>15</v>
      </c>
      <c r="E13" s="125" t="s">
        <v>123</v>
      </c>
    </row>
    <row r="14" spans="1:5">
      <c r="A14" s="114">
        <v>42767</v>
      </c>
      <c r="B14" s="114">
        <v>42771</v>
      </c>
      <c r="C14" s="112" t="s">
        <v>13</v>
      </c>
      <c r="D14" s="131" t="s">
        <v>12</v>
      </c>
      <c r="E14" s="125" t="s">
        <v>122</v>
      </c>
    </row>
    <row r="15" spans="1:5">
      <c r="A15" s="114">
        <v>42767</v>
      </c>
      <c r="B15" s="114">
        <v>42771</v>
      </c>
      <c r="C15" s="119" t="s">
        <v>190</v>
      </c>
      <c r="D15" s="133" t="s">
        <v>5</v>
      </c>
      <c r="E15" s="127" t="s">
        <v>126</v>
      </c>
    </row>
    <row r="16" spans="1:5">
      <c r="A16" s="114">
        <v>42771</v>
      </c>
      <c r="B16" s="114">
        <v>42771</v>
      </c>
      <c r="C16" s="118" t="s">
        <v>148</v>
      </c>
      <c r="D16" s="132" t="s">
        <v>14</v>
      </c>
      <c r="E16" s="125" t="s">
        <v>133</v>
      </c>
    </row>
    <row r="17" spans="1:5">
      <c r="A17" s="114">
        <v>42772</v>
      </c>
      <c r="B17" s="114">
        <v>42776</v>
      </c>
      <c r="C17" s="112" t="s">
        <v>441</v>
      </c>
      <c r="D17" s="131" t="s">
        <v>10</v>
      </c>
      <c r="E17" s="125" t="s">
        <v>125</v>
      </c>
    </row>
    <row r="18" spans="1:5">
      <c r="A18" s="111">
        <v>42774</v>
      </c>
      <c r="B18" s="111">
        <v>42778</v>
      </c>
      <c r="C18" s="112" t="s">
        <v>361</v>
      </c>
      <c r="D18" s="131" t="s">
        <v>12</v>
      </c>
      <c r="E18" s="125" t="s">
        <v>126</v>
      </c>
    </row>
    <row r="19" spans="1:5">
      <c r="A19" s="114">
        <v>42777</v>
      </c>
      <c r="B19" s="114">
        <v>42777</v>
      </c>
      <c r="C19" s="115" t="s">
        <v>29</v>
      </c>
      <c r="D19" s="132" t="s">
        <v>15</v>
      </c>
      <c r="E19" s="125" t="s">
        <v>128</v>
      </c>
    </row>
    <row r="20" spans="1:5">
      <c r="A20" s="114">
        <v>42778</v>
      </c>
      <c r="B20" s="114">
        <v>42778</v>
      </c>
      <c r="C20" s="115" t="s">
        <v>26</v>
      </c>
      <c r="D20" s="132" t="s">
        <v>15</v>
      </c>
      <c r="E20" s="125" t="s">
        <v>128</v>
      </c>
    </row>
    <row r="21" spans="1:5">
      <c r="A21" s="114">
        <v>42778</v>
      </c>
      <c r="B21" s="114">
        <v>42778</v>
      </c>
      <c r="C21" s="115" t="s">
        <v>22</v>
      </c>
      <c r="D21" s="132" t="s">
        <v>14</v>
      </c>
      <c r="E21" s="125" t="s">
        <v>124</v>
      </c>
    </row>
    <row r="22" spans="1:5">
      <c r="A22" s="114">
        <v>42780</v>
      </c>
      <c r="B22" s="114">
        <v>42785</v>
      </c>
      <c r="C22" s="115" t="s">
        <v>175</v>
      </c>
      <c r="D22" s="131" t="s">
        <v>176</v>
      </c>
      <c r="E22" s="145" t="s">
        <v>125</v>
      </c>
    </row>
    <row r="23" spans="1:5">
      <c r="A23" s="114">
        <v>42781</v>
      </c>
      <c r="B23" s="114">
        <v>42785</v>
      </c>
      <c r="C23" s="116" t="s">
        <v>20</v>
      </c>
      <c r="D23" s="131" t="s">
        <v>21</v>
      </c>
      <c r="E23" s="125" t="s">
        <v>125</v>
      </c>
    </row>
    <row r="24" spans="1:5">
      <c r="A24" s="117">
        <v>42781</v>
      </c>
      <c r="B24" s="114">
        <v>42785</v>
      </c>
      <c r="C24" s="115" t="s">
        <v>19</v>
      </c>
      <c r="D24" s="132" t="s">
        <v>15</v>
      </c>
      <c r="E24" s="125" t="s">
        <v>125</v>
      </c>
    </row>
    <row r="25" spans="1:5">
      <c r="A25" s="117">
        <v>42784</v>
      </c>
      <c r="B25" s="114">
        <v>42785</v>
      </c>
      <c r="C25" s="115" t="s">
        <v>234</v>
      </c>
      <c r="D25" s="131" t="s">
        <v>12</v>
      </c>
      <c r="E25" s="125" t="s">
        <v>122</v>
      </c>
    </row>
    <row r="26" spans="1:5">
      <c r="A26" s="117">
        <v>42787</v>
      </c>
      <c r="B26" s="114">
        <v>42790</v>
      </c>
      <c r="C26" s="115" t="s">
        <v>358</v>
      </c>
      <c r="D26" s="131" t="s">
        <v>12</v>
      </c>
      <c r="E26" s="125" t="s">
        <v>126</v>
      </c>
    </row>
    <row r="27" spans="1:5">
      <c r="A27" s="117">
        <v>42788</v>
      </c>
      <c r="B27" s="114">
        <v>42792</v>
      </c>
      <c r="C27" s="112" t="s">
        <v>442</v>
      </c>
      <c r="D27" s="131" t="s">
        <v>21</v>
      </c>
      <c r="E27" s="142" t="s">
        <v>126</v>
      </c>
    </row>
    <row r="28" spans="1:5">
      <c r="A28" s="117">
        <v>42788</v>
      </c>
      <c r="B28" s="114">
        <v>42795</v>
      </c>
      <c r="C28" s="115" t="s">
        <v>7</v>
      </c>
      <c r="D28" s="132" t="s">
        <v>8</v>
      </c>
      <c r="E28" s="125" t="s">
        <v>122</v>
      </c>
    </row>
    <row r="29" spans="1:5">
      <c r="A29" s="117">
        <v>42789</v>
      </c>
      <c r="B29" s="114">
        <v>42792</v>
      </c>
      <c r="C29" s="115" t="s">
        <v>443</v>
      </c>
      <c r="D29" s="133" t="s">
        <v>251</v>
      </c>
      <c r="E29" s="128" t="s">
        <v>125</v>
      </c>
    </row>
    <row r="30" spans="1:5">
      <c r="A30" s="117">
        <v>42791</v>
      </c>
      <c r="B30" s="114">
        <v>42791</v>
      </c>
      <c r="C30" s="115" t="s">
        <v>180</v>
      </c>
      <c r="D30" s="131" t="s">
        <v>24</v>
      </c>
      <c r="E30" s="125" t="s">
        <v>25</v>
      </c>
    </row>
    <row r="31" spans="1:5">
      <c r="A31" s="117">
        <v>42791</v>
      </c>
      <c r="B31" s="114">
        <v>42791</v>
      </c>
      <c r="C31" s="115" t="s">
        <v>216</v>
      </c>
      <c r="D31" s="132" t="s">
        <v>12</v>
      </c>
      <c r="E31" s="125" t="s">
        <v>128</v>
      </c>
    </row>
    <row r="32" spans="1:5">
      <c r="A32" s="117">
        <v>42792</v>
      </c>
      <c r="B32" s="114">
        <v>42792</v>
      </c>
      <c r="C32" s="115" t="s">
        <v>27</v>
      </c>
      <c r="D32" s="131" t="s">
        <v>24</v>
      </c>
      <c r="E32" s="125" t="s">
        <v>134</v>
      </c>
    </row>
    <row r="33" spans="1:5">
      <c r="A33" s="117">
        <v>42792</v>
      </c>
      <c r="B33" s="114">
        <v>42792</v>
      </c>
      <c r="C33" s="115" t="s">
        <v>444</v>
      </c>
      <c r="D33" s="132" t="s">
        <v>12</v>
      </c>
      <c r="E33" s="125" t="s">
        <v>128</v>
      </c>
    </row>
    <row r="34" spans="1:5">
      <c r="A34" s="117">
        <v>42792</v>
      </c>
      <c r="B34" s="114">
        <v>42792</v>
      </c>
      <c r="C34" s="115" t="s">
        <v>197</v>
      </c>
      <c r="D34" s="132" t="s">
        <v>23</v>
      </c>
      <c r="E34" s="125" t="s">
        <v>124</v>
      </c>
    </row>
    <row r="35" spans="1:5">
      <c r="A35" s="117">
        <v>42795</v>
      </c>
      <c r="B35" s="114">
        <v>42795</v>
      </c>
      <c r="C35" s="115" t="s">
        <v>28</v>
      </c>
      <c r="D35" s="131" t="s">
        <v>24</v>
      </c>
      <c r="E35" s="125" t="s">
        <v>128</v>
      </c>
    </row>
    <row r="36" spans="1:5">
      <c r="A36" s="117">
        <v>42798</v>
      </c>
      <c r="B36" s="114">
        <v>42798</v>
      </c>
      <c r="C36" s="115" t="s">
        <v>149</v>
      </c>
      <c r="D36" s="132" t="s">
        <v>14</v>
      </c>
      <c r="E36" s="125" t="s">
        <v>25</v>
      </c>
    </row>
    <row r="37" spans="1:5">
      <c r="A37" s="117">
        <v>42799</v>
      </c>
      <c r="B37" s="114">
        <v>42799</v>
      </c>
      <c r="C37" s="115" t="s">
        <v>445</v>
      </c>
      <c r="D37" s="131" t="s">
        <v>24</v>
      </c>
      <c r="E37" s="125" t="s">
        <v>124</v>
      </c>
    </row>
    <row r="38" spans="1:5">
      <c r="A38" s="117">
        <v>42799</v>
      </c>
      <c r="B38" s="114">
        <v>42806</v>
      </c>
      <c r="C38" s="115" t="s">
        <v>136</v>
      </c>
      <c r="D38" s="132" t="s">
        <v>12</v>
      </c>
      <c r="E38" s="125" t="s">
        <v>6</v>
      </c>
    </row>
    <row r="39" spans="1:5">
      <c r="A39" s="117">
        <v>42799</v>
      </c>
      <c r="B39" s="114">
        <v>42799</v>
      </c>
      <c r="C39" s="115" t="s">
        <v>153</v>
      </c>
      <c r="D39" s="131" t="s">
        <v>14</v>
      </c>
      <c r="E39" s="125" t="s">
        <v>128</v>
      </c>
    </row>
    <row r="40" spans="1:5">
      <c r="A40" s="117">
        <v>42802</v>
      </c>
      <c r="B40" s="114">
        <v>42808</v>
      </c>
      <c r="C40" s="115" t="s">
        <v>137</v>
      </c>
      <c r="D40" s="131" t="s">
        <v>14</v>
      </c>
      <c r="E40" s="125" t="s">
        <v>6</v>
      </c>
    </row>
    <row r="41" spans="1:5">
      <c r="A41" s="117">
        <v>42805</v>
      </c>
      <c r="B41" s="114">
        <v>42805</v>
      </c>
      <c r="C41" s="115" t="s">
        <v>447</v>
      </c>
      <c r="D41" s="131" t="s">
        <v>34</v>
      </c>
      <c r="E41" s="125" t="s">
        <v>133</v>
      </c>
    </row>
    <row r="42" spans="1:5">
      <c r="A42" s="117">
        <v>42806</v>
      </c>
      <c r="B42" s="114">
        <v>42813</v>
      </c>
      <c r="C42" s="112" t="s">
        <v>448</v>
      </c>
      <c r="D42" s="131" t="s">
        <v>450</v>
      </c>
      <c r="E42" s="142" t="s">
        <v>365</v>
      </c>
    </row>
    <row r="43" spans="1:5">
      <c r="A43" s="117">
        <v>42809</v>
      </c>
      <c r="B43" s="114">
        <v>42809</v>
      </c>
      <c r="C43" s="115" t="s">
        <v>236</v>
      </c>
      <c r="D43" s="131" t="s">
        <v>24</v>
      </c>
      <c r="E43" s="125" t="s">
        <v>128</v>
      </c>
    </row>
    <row r="44" spans="1:5">
      <c r="A44" s="117">
        <v>42811</v>
      </c>
      <c r="B44" s="114">
        <v>42811</v>
      </c>
      <c r="C44" s="112" t="s">
        <v>186</v>
      </c>
      <c r="D44" s="131" t="s">
        <v>24</v>
      </c>
      <c r="E44" s="125" t="s">
        <v>124</v>
      </c>
    </row>
    <row r="45" spans="1:5">
      <c r="A45" s="117">
        <v>42812</v>
      </c>
      <c r="B45" s="114">
        <v>42812</v>
      </c>
      <c r="C45" s="120" t="s">
        <v>32</v>
      </c>
      <c r="D45" s="132" t="s">
        <v>14</v>
      </c>
      <c r="E45" s="125" t="s">
        <v>120</v>
      </c>
    </row>
    <row r="46" spans="1:5">
      <c r="A46" s="117">
        <v>42812</v>
      </c>
      <c r="B46" s="114">
        <v>42812</v>
      </c>
      <c r="C46" s="120" t="s">
        <v>181</v>
      </c>
      <c r="D46" s="132" t="s">
        <v>12</v>
      </c>
      <c r="E46" s="125" t="s">
        <v>133</v>
      </c>
    </row>
    <row r="47" spans="1:5">
      <c r="A47" s="117">
        <v>42813</v>
      </c>
      <c r="B47" s="114">
        <v>42813</v>
      </c>
      <c r="C47" s="116" t="s">
        <v>33</v>
      </c>
      <c r="D47" s="131" t="s">
        <v>12</v>
      </c>
      <c r="E47" s="125" t="s">
        <v>133</v>
      </c>
    </row>
    <row r="48" spans="1:5">
      <c r="A48" s="117">
        <v>42814</v>
      </c>
      <c r="B48" s="114">
        <v>42820</v>
      </c>
      <c r="C48" s="120" t="s">
        <v>63</v>
      </c>
      <c r="D48" s="132" t="s">
        <v>15</v>
      </c>
      <c r="E48" s="125" t="s">
        <v>6</v>
      </c>
    </row>
    <row r="49" spans="1:5">
      <c r="A49" s="117">
        <v>42816</v>
      </c>
      <c r="B49" s="114">
        <v>42816</v>
      </c>
      <c r="C49" s="115" t="s">
        <v>419</v>
      </c>
      <c r="D49" s="132" t="s">
        <v>24</v>
      </c>
      <c r="E49" s="125" t="s">
        <v>134</v>
      </c>
    </row>
    <row r="50" spans="1:5">
      <c r="A50" s="117">
        <v>42817</v>
      </c>
      <c r="B50" s="114">
        <v>42820</v>
      </c>
      <c r="C50" s="116" t="s">
        <v>182</v>
      </c>
      <c r="D50" s="131" t="s">
        <v>14</v>
      </c>
      <c r="E50" s="125" t="s">
        <v>126</v>
      </c>
    </row>
    <row r="51" spans="1:5">
      <c r="A51" s="117">
        <v>42818</v>
      </c>
      <c r="B51" s="114">
        <v>42818</v>
      </c>
      <c r="C51" s="116" t="s">
        <v>424</v>
      </c>
      <c r="D51" s="131" t="s">
        <v>24</v>
      </c>
      <c r="E51" s="125" t="s">
        <v>25</v>
      </c>
    </row>
    <row r="52" spans="1:5">
      <c r="A52" s="117">
        <v>42819</v>
      </c>
      <c r="B52" s="114">
        <v>42820</v>
      </c>
      <c r="C52" s="115" t="s">
        <v>38</v>
      </c>
      <c r="D52" s="132" t="s">
        <v>12</v>
      </c>
      <c r="E52" s="125" t="s">
        <v>123</v>
      </c>
    </row>
    <row r="53" spans="1:5">
      <c r="A53" s="117">
        <v>42820</v>
      </c>
      <c r="B53" s="114">
        <v>42824</v>
      </c>
      <c r="C53" s="115" t="s">
        <v>208</v>
      </c>
      <c r="D53" s="131" t="s">
        <v>209</v>
      </c>
      <c r="E53" s="125" t="s">
        <v>365</v>
      </c>
    </row>
    <row r="54" spans="1:5">
      <c r="A54" s="117">
        <v>42820</v>
      </c>
      <c r="B54" s="114">
        <v>42820</v>
      </c>
      <c r="C54" s="121" t="s">
        <v>47</v>
      </c>
      <c r="D54" s="131" t="s">
        <v>24</v>
      </c>
      <c r="E54" s="125" t="s">
        <v>25</v>
      </c>
    </row>
    <row r="55" spans="1:5">
      <c r="A55" s="110">
        <v>42822</v>
      </c>
      <c r="B55" s="111">
        <v>42824</v>
      </c>
      <c r="C55" s="116" t="s">
        <v>40</v>
      </c>
      <c r="D55" s="131" t="s">
        <v>24</v>
      </c>
      <c r="E55" s="125" t="s">
        <v>135</v>
      </c>
    </row>
    <row r="56" spans="1:5">
      <c r="A56" s="110">
        <v>42825</v>
      </c>
      <c r="B56" s="111">
        <v>42825</v>
      </c>
      <c r="C56" s="116" t="s">
        <v>42</v>
      </c>
      <c r="D56" s="131" t="s">
        <v>12</v>
      </c>
      <c r="E56" s="125" t="s">
        <v>133</v>
      </c>
    </row>
    <row r="57" spans="1:5">
      <c r="A57" s="117">
        <v>42826</v>
      </c>
      <c r="B57" s="114">
        <v>42826</v>
      </c>
      <c r="C57" s="116" t="s">
        <v>43</v>
      </c>
      <c r="D57" s="131" t="s">
        <v>15</v>
      </c>
      <c r="E57" s="125" t="s">
        <v>124</v>
      </c>
    </row>
    <row r="58" spans="1:5">
      <c r="A58" s="110">
        <v>42826</v>
      </c>
      <c r="B58" s="111">
        <v>42826</v>
      </c>
      <c r="C58" s="116" t="s">
        <v>198</v>
      </c>
      <c r="D58" s="132" t="s">
        <v>34</v>
      </c>
      <c r="E58" s="125" t="s">
        <v>124</v>
      </c>
    </row>
    <row r="59" spans="1:5">
      <c r="A59" s="111">
        <v>42827</v>
      </c>
      <c r="B59" s="111">
        <v>42827</v>
      </c>
      <c r="C59" s="121" t="s">
        <v>44</v>
      </c>
      <c r="D59" s="134" t="s">
        <v>24</v>
      </c>
      <c r="E59" s="125" t="s">
        <v>120</v>
      </c>
    </row>
    <row r="60" spans="1:5">
      <c r="A60" s="110">
        <v>42827</v>
      </c>
      <c r="B60" s="111">
        <v>42827</v>
      </c>
      <c r="C60" s="115" t="s">
        <v>55</v>
      </c>
      <c r="D60" s="132" t="s">
        <v>15</v>
      </c>
      <c r="E60" s="125" t="s">
        <v>133</v>
      </c>
    </row>
    <row r="61" spans="1:5">
      <c r="A61" s="110">
        <v>42827</v>
      </c>
      <c r="B61" s="111">
        <v>42827</v>
      </c>
      <c r="C61" s="119" t="s">
        <v>218</v>
      </c>
      <c r="D61" s="132" t="s">
        <v>12</v>
      </c>
      <c r="E61" s="125" t="s">
        <v>133</v>
      </c>
    </row>
    <row r="62" spans="1:5">
      <c r="A62" s="110">
        <v>42828</v>
      </c>
      <c r="B62" s="111">
        <v>42833</v>
      </c>
      <c r="C62" s="120" t="s">
        <v>45</v>
      </c>
      <c r="D62" s="135" t="s">
        <v>15</v>
      </c>
      <c r="E62" s="125" t="s">
        <v>6</v>
      </c>
    </row>
    <row r="63" spans="1:5">
      <c r="A63" s="110">
        <v>42829</v>
      </c>
      <c r="B63" s="111">
        <v>42832</v>
      </c>
      <c r="C63" s="116" t="s">
        <v>46</v>
      </c>
      <c r="D63" s="131" t="s">
        <v>12</v>
      </c>
      <c r="E63" s="125" t="s">
        <v>122</v>
      </c>
    </row>
    <row r="64" spans="1:5">
      <c r="A64" s="110">
        <v>42830</v>
      </c>
      <c r="B64" s="111">
        <v>42830</v>
      </c>
      <c r="C64" s="115" t="s">
        <v>49</v>
      </c>
      <c r="D64" s="132" t="s">
        <v>24</v>
      </c>
      <c r="E64" s="125" t="s">
        <v>134</v>
      </c>
    </row>
    <row r="65" spans="1:5">
      <c r="A65" s="110">
        <v>42834</v>
      </c>
      <c r="B65" s="111">
        <v>42834</v>
      </c>
      <c r="C65" s="120" t="s">
        <v>48</v>
      </c>
      <c r="D65" s="132" t="s">
        <v>12</v>
      </c>
      <c r="E65" s="125" t="s">
        <v>120</v>
      </c>
    </row>
    <row r="66" spans="1:5">
      <c r="A66" s="110">
        <v>42834</v>
      </c>
      <c r="B66" s="111">
        <v>42834</v>
      </c>
      <c r="C66" s="115" t="s">
        <v>237</v>
      </c>
      <c r="D66" s="132" t="s">
        <v>15</v>
      </c>
      <c r="E66" s="125" t="s">
        <v>132</v>
      </c>
    </row>
    <row r="67" spans="1:5">
      <c r="A67" s="110">
        <v>42834</v>
      </c>
      <c r="B67" s="111">
        <v>42834</v>
      </c>
      <c r="C67" s="115" t="s">
        <v>87</v>
      </c>
      <c r="D67" s="132" t="s">
        <v>14</v>
      </c>
      <c r="E67" s="125" t="s">
        <v>133</v>
      </c>
    </row>
    <row r="68" spans="1:5">
      <c r="A68" s="110">
        <v>42836</v>
      </c>
      <c r="B68" s="111">
        <v>42836</v>
      </c>
      <c r="C68" s="116" t="s">
        <v>238</v>
      </c>
      <c r="D68" s="131" t="s">
        <v>12</v>
      </c>
      <c r="E68" s="125" t="s">
        <v>133</v>
      </c>
    </row>
    <row r="69" spans="1:5">
      <c r="A69" s="110">
        <v>42837</v>
      </c>
      <c r="B69" s="111">
        <v>42837</v>
      </c>
      <c r="C69" s="115" t="s">
        <v>39</v>
      </c>
      <c r="D69" s="132" t="s">
        <v>24</v>
      </c>
      <c r="E69" s="125" t="s">
        <v>134</v>
      </c>
    </row>
    <row r="70" spans="1:5">
      <c r="A70" s="110">
        <v>42838</v>
      </c>
      <c r="B70" s="111">
        <v>42838</v>
      </c>
      <c r="C70" s="115" t="s">
        <v>50</v>
      </c>
      <c r="D70" s="132" t="s">
        <v>12</v>
      </c>
      <c r="E70" s="125" t="s">
        <v>124</v>
      </c>
    </row>
    <row r="71" spans="1:5">
      <c r="A71" s="110">
        <v>42840</v>
      </c>
      <c r="B71" s="111">
        <v>42840</v>
      </c>
      <c r="C71" s="116" t="s">
        <v>51</v>
      </c>
      <c r="D71" s="131" t="s">
        <v>12</v>
      </c>
      <c r="E71" s="125" t="s">
        <v>133</v>
      </c>
    </row>
    <row r="72" spans="1:5">
      <c r="A72" s="110">
        <v>42841</v>
      </c>
      <c r="B72" s="111">
        <v>42841</v>
      </c>
      <c r="C72" s="120" t="s">
        <v>53</v>
      </c>
      <c r="D72" s="132" t="s">
        <v>34</v>
      </c>
      <c r="E72" s="125" t="s">
        <v>120</v>
      </c>
    </row>
    <row r="73" spans="1:5">
      <c r="A73" s="110">
        <v>42841</v>
      </c>
      <c r="B73" s="111">
        <v>42841</v>
      </c>
      <c r="C73" s="116" t="s">
        <v>52</v>
      </c>
      <c r="D73" s="131" t="s">
        <v>12</v>
      </c>
      <c r="E73" s="125" t="s">
        <v>133</v>
      </c>
    </row>
    <row r="74" spans="1:5">
      <c r="A74" s="110">
        <v>42842</v>
      </c>
      <c r="B74" s="111">
        <v>42846</v>
      </c>
      <c r="C74" s="115" t="s">
        <v>54</v>
      </c>
      <c r="D74" s="132" t="s">
        <v>14</v>
      </c>
      <c r="E74" s="125" t="s">
        <v>123</v>
      </c>
    </row>
    <row r="75" spans="1:5">
      <c r="A75" s="110">
        <v>42843</v>
      </c>
      <c r="B75" s="111">
        <v>42848</v>
      </c>
      <c r="C75" s="120" t="s">
        <v>417</v>
      </c>
      <c r="D75" s="132" t="s">
        <v>141</v>
      </c>
      <c r="E75" s="125" t="s">
        <v>135</v>
      </c>
    </row>
    <row r="76" spans="1:5">
      <c r="A76" s="110">
        <v>42843</v>
      </c>
      <c r="B76" s="111">
        <v>42848</v>
      </c>
      <c r="C76" s="115" t="s">
        <v>275</v>
      </c>
      <c r="D76" s="132" t="s">
        <v>276</v>
      </c>
      <c r="E76" s="125" t="s">
        <v>126</v>
      </c>
    </row>
    <row r="77" spans="1:5">
      <c r="A77" s="110">
        <v>42844</v>
      </c>
      <c r="B77" s="111">
        <v>42844</v>
      </c>
      <c r="C77" s="119" t="s">
        <v>138</v>
      </c>
      <c r="D77" s="132" t="s">
        <v>24</v>
      </c>
      <c r="E77" s="125" t="s">
        <v>227</v>
      </c>
    </row>
    <row r="78" spans="1:5">
      <c r="A78" s="110">
        <v>42848</v>
      </c>
      <c r="B78" s="111">
        <v>42848</v>
      </c>
      <c r="C78" s="120" t="s">
        <v>56</v>
      </c>
      <c r="D78" s="132" t="s">
        <v>24</v>
      </c>
      <c r="E78" s="125" t="s">
        <v>120</v>
      </c>
    </row>
    <row r="79" spans="1:5">
      <c r="A79" s="110">
        <v>42850</v>
      </c>
      <c r="B79" s="111">
        <v>42855</v>
      </c>
      <c r="C79" s="121" t="s">
        <v>57</v>
      </c>
      <c r="D79" s="131" t="s">
        <v>23</v>
      </c>
      <c r="E79" s="125" t="s">
        <v>6</v>
      </c>
    </row>
    <row r="80" spans="1:5">
      <c r="A80" s="110">
        <v>42853</v>
      </c>
      <c r="B80" s="111">
        <v>42855</v>
      </c>
      <c r="C80" s="115" t="s">
        <v>418</v>
      </c>
      <c r="D80" s="131" t="s">
        <v>99</v>
      </c>
      <c r="E80" s="125" t="s">
        <v>122</v>
      </c>
    </row>
    <row r="81" spans="1:5">
      <c r="A81" s="117">
        <v>42854</v>
      </c>
      <c r="B81" s="111">
        <v>42856</v>
      </c>
      <c r="C81" s="115" t="s">
        <v>152</v>
      </c>
      <c r="D81" s="132" t="s">
        <v>15</v>
      </c>
      <c r="E81" s="125" t="s">
        <v>127</v>
      </c>
    </row>
    <row r="82" spans="1:5">
      <c r="A82" s="110">
        <v>42856</v>
      </c>
      <c r="B82" s="111">
        <v>42856</v>
      </c>
      <c r="C82" s="115" t="s">
        <v>183</v>
      </c>
      <c r="D82" s="131" t="s">
        <v>35</v>
      </c>
      <c r="E82" s="125" t="s">
        <v>129</v>
      </c>
    </row>
    <row r="83" spans="1:5">
      <c r="A83" s="110">
        <v>42858</v>
      </c>
      <c r="B83" s="114">
        <v>42862</v>
      </c>
      <c r="C83" s="115" t="s">
        <v>239</v>
      </c>
      <c r="D83" s="132" t="s">
        <v>240</v>
      </c>
      <c r="E83" s="125" t="s">
        <v>127</v>
      </c>
    </row>
    <row r="84" spans="1:5">
      <c r="A84" s="117">
        <v>42860</v>
      </c>
      <c r="B84" s="114">
        <v>42862</v>
      </c>
      <c r="C84" s="115" t="s">
        <v>83</v>
      </c>
      <c r="D84" s="132" t="s">
        <v>15</v>
      </c>
      <c r="E84" s="125" t="s">
        <v>127</v>
      </c>
    </row>
    <row r="85" spans="1:5">
      <c r="A85" s="110">
        <v>42861</v>
      </c>
      <c r="B85" s="111">
        <v>42883</v>
      </c>
      <c r="C85" s="121" t="s">
        <v>61</v>
      </c>
      <c r="D85" s="131" t="s">
        <v>14</v>
      </c>
      <c r="E85" s="125" t="s">
        <v>119</v>
      </c>
    </row>
    <row r="86" spans="1:5">
      <c r="A86" s="110">
        <v>42864</v>
      </c>
      <c r="B86" s="114">
        <v>42869</v>
      </c>
      <c r="C86" s="115" t="s">
        <v>59</v>
      </c>
      <c r="D86" s="132" t="s">
        <v>12</v>
      </c>
      <c r="E86" s="125" t="s">
        <v>122</v>
      </c>
    </row>
    <row r="87" spans="1:5">
      <c r="A87" s="110">
        <v>42867</v>
      </c>
      <c r="B87" s="114">
        <v>42872</v>
      </c>
      <c r="C87" s="116" t="s">
        <v>254</v>
      </c>
      <c r="D87" s="131" t="s">
        <v>255</v>
      </c>
      <c r="E87" s="125" t="s">
        <v>365</v>
      </c>
    </row>
    <row r="88" spans="1:5">
      <c r="A88" s="111">
        <v>42869</v>
      </c>
      <c r="B88" s="111">
        <v>42875</v>
      </c>
      <c r="C88" s="116" t="s">
        <v>17</v>
      </c>
      <c r="D88" s="131" t="s">
        <v>18</v>
      </c>
      <c r="E88" s="125" t="s">
        <v>125</v>
      </c>
    </row>
    <row r="89" spans="1:5">
      <c r="A89" s="110">
        <v>42872</v>
      </c>
      <c r="B89" s="111">
        <v>42876</v>
      </c>
      <c r="C89" s="116" t="s">
        <v>425</v>
      </c>
      <c r="D89" s="131" t="s">
        <v>200</v>
      </c>
      <c r="E89" s="125" t="s">
        <v>122</v>
      </c>
    </row>
    <row r="90" spans="1:5">
      <c r="A90" s="110">
        <v>42874</v>
      </c>
      <c r="B90" s="111">
        <v>42876</v>
      </c>
      <c r="C90" s="115" t="s">
        <v>36</v>
      </c>
      <c r="D90" s="132" t="s">
        <v>15</v>
      </c>
      <c r="E90" s="125" t="s">
        <v>127</v>
      </c>
    </row>
    <row r="91" spans="1:5">
      <c r="A91" s="110">
        <v>42875</v>
      </c>
      <c r="B91" s="111">
        <v>42875</v>
      </c>
      <c r="C91" s="112" t="s">
        <v>449</v>
      </c>
      <c r="D91" s="131" t="s">
        <v>34</v>
      </c>
      <c r="E91" s="142" t="s">
        <v>133</v>
      </c>
    </row>
    <row r="92" spans="1:5">
      <c r="A92" s="110">
        <v>42876</v>
      </c>
      <c r="B92" s="111">
        <v>42876</v>
      </c>
      <c r="C92" s="116" t="s">
        <v>205</v>
      </c>
      <c r="D92" s="131" t="s">
        <v>12</v>
      </c>
      <c r="E92" s="125" t="s">
        <v>133</v>
      </c>
    </row>
    <row r="93" spans="1:5">
      <c r="A93" s="110">
        <v>42876</v>
      </c>
      <c r="B93" s="111">
        <v>42883</v>
      </c>
      <c r="C93" s="115" t="s">
        <v>428</v>
      </c>
      <c r="D93" s="132" t="s">
        <v>131</v>
      </c>
      <c r="E93" s="125" t="s">
        <v>365</v>
      </c>
    </row>
    <row r="94" spans="1:5">
      <c r="A94" s="110">
        <v>42878</v>
      </c>
      <c r="B94" s="111">
        <v>42883</v>
      </c>
      <c r="C94" s="116" t="s">
        <v>232</v>
      </c>
      <c r="D94" s="131" t="s">
        <v>200</v>
      </c>
      <c r="E94" s="125" t="s">
        <v>122</v>
      </c>
    </row>
    <row r="95" spans="1:5">
      <c r="A95" s="110">
        <v>42879</v>
      </c>
      <c r="B95" s="111">
        <v>42883</v>
      </c>
      <c r="C95" s="116" t="s">
        <v>241</v>
      </c>
      <c r="D95" s="131" t="s">
        <v>24</v>
      </c>
      <c r="E95" s="125" t="s">
        <v>135</v>
      </c>
    </row>
    <row r="96" spans="1:5">
      <c r="A96" s="110">
        <v>42881</v>
      </c>
      <c r="B96" s="114">
        <v>42882</v>
      </c>
      <c r="C96" s="115" t="s">
        <v>219</v>
      </c>
      <c r="D96" s="132" t="s">
        <v>64</v>
      </c>
      <c r="E96" s="125" t="s">
        <v>365</v>
      </c>
    </row>
    <row r="97" spans="1:5">
      <c r="A97" s="117">
        <v>42882</v>
      </c>
      <c r="B97" s="114">
        <v>42882</v>
      </c>
      <c r="C97" s="116" t="s">
        <v>66</v>
      </c>
      <c r="D97" s="131" t="s">
        <v>12</v>
      </c>
      <c r="E97" s="125" t="s">
        <v>133</v>
      </c>
    </row>
    <row r="98" spans="1:5">
      <c r="A98" s="110">
        <v>42883</v>
      </c>
      <c r="B98" s="111">
        <v>42883</v>
      </c>
      <c r="C98" s="116" t="s">
        <v>68</v>
      </c>
      <c r="D98" s="131" t="s">
        <v>12</v>
      </c>
      <c r="E98" s="125" t="s">
        <v>133</v>
      </c>
    </row>
    <row r="99" spans="1:5">
      <c r="A99" s="111">
        <v>42884</v>
      </c>
      <c r="B99" s="111">
        <v>42884</v>
      </c>
      <c r="C99" s="115" t="s">
        <v>335</v>
      </c>
      <c r="D99" s="132" t="s">
        <v>18</v>
      </c>
      <c r="E99" s="125" t="s">
        <v>366</v>
      </c>
    </row>
    <row r="100" spans="1:5">
      <c r="A100" s="110">
        <v>42886</v>
      </c>
      <c r="B100" s="110">
        <v>42890</v>
      </c>
      <c r="C100" s="116" t="s">
        <v>69</v>
      </c>
      <c r="D100" s="131" t="s">
        <v>70</v>
      </c>
      <c r="E100" s="125" t="s">
        <v>123</v>
      </c>
    </row>
    <row r="101" spans="1:5">
      <c r="A101" s="110">
        <v>42887</v>
      </c>
      <c r="B101" s="110">
        <v>42890</v>
      </c>
      <c r="C101" s="112" t="s">
        <v>451</v>
      </c>
      <c r="D101" s="131" t="s">
        <v>60</v>
      </c>
      <c r="E101" s="142" t="s">
        <v>366</v>
      </c>
    </row>
    <row r="102" spans="1:5">
      <c r="A102" s="110">
        <v>42887</v>
      </c>
      <c r="B102" s="111">
        <v>42890</v>
      </c>
      <c r="C102" s="115" t="s">
        <v>242</v>
      </c>
      <c r="D102" s="132" t="s">
        <v>12</v>
      </c>
      <c r="E102" s="125" t="s">
        <v>126</v>
      </c>
    </row>
    <row r="103" spans="1:5">
      <c r="A103" s="110">
        <v>42888</v>
      </c>
      <c r="B103" s="111">
        <v>42888</v>
      </c>
      <c r="C103" s="112" t="s">
        <v>452</v>
      </c>
      <c r="D103" s="131" t="s">
        <v>14</v>
      </c>
      <c r="E103" s="142" t="s">
        <v>133</v>
      </c>
    </row>
    <row r="104" spans="1:5">
      <c r="A104" s="110">
        <v>42889</v>
      </c>
      <c r="B104" s="111">
        <v>42889</v>
      </c>
      <c r="C104" s="115" t="s">
        <v>453</v>
      </c>
      <c r="D104" s="132" t="s">
        <v>24</v>
      </c>
      <c r="E104" s="125" t="s">
        <v>124</v>
      </c>
    </row>
    <row r="105" spans="1:5">
      <c r="A105" s="110">
        <v>42890</v>
      </c>
      <c r="B105" s="111">
        <v>42897</v>
      </c>
      <c r="C105" s="120" t="s">
        <v>191</v>
      </c>
      <c r="D105" s="132" t="s">
        <v>12</v>
      </c>
      <c r="E105" s="125" t="s">
        <v>6</v>
      </c>
    </row>
    <row r="106" spans="1:5">
      <c r="A106" s="110">
        <v>42890</v>
      </c>
      <c r="B106" s="111">
        <v>42890</v>
      </c>
      <c r="C106" s="116" t="s">
        <v>248</v>
      </c>
      <c r="D106" s="131" t="s">
        <v>18</v>
      </c>
      <c r="E106" s="125" t="s">
        <v>366</v>
      </c>
    </row>
    <row r="107" spans="1:5">
      <c r="A107" s="111">
        <v>42894</v>
      </c>
      <c r="B107" s="111">
        <v>42894</v>
      </c>
      <c r="C107" s="115" t="s">
        <v>72</v>
      </c>
      <c r="D107" s="132" t="s">
        <v>23</v>
      </c>
      <c r="E107" s="125" t="s">
        <v>128</v>
      </c>
    </row>
    <row r="108" spans="1:5">
      <c r="A108" s="111">
        <v>42896</v>
      </c>
      <c r="B108" s="111">
        <v>42904</v>
      </c>
      <c r="C108" s="121" t="s">
        <v>74</v>
      </c>
      <c r="D108" s="131" t="s">
        <v>23</v>
      </c>
      <c r="E108" s="125" t="s">
        <v>6</v>
      </c>
    </row>
    <row r="109" spans="1:5">
      <c r="A109" s="111">
        <v>42897</v>
      </c>
      <c r="B109" s="111">
        <v>42904</v>
      </c>
      <c r="C109" s="115" t="s">
        <v>253</v>
      </c>
      <c r="D109" s="132" t="s">
        <v>252</v>
      </c>
      <c r="E109" s="125" t="s">
        <v>365</v>
      </c>
    </row>
    <row r="110" spans="1:5">
      <c r="A110" s="111">
        <v>42897</v>
      </c>
      <c r="B110" s="111">
        <v>42897</v>
      </c>
      <c r="C110" s="121" t="s">
        <v>150</v>
      </c>
      <c r="D110" s="134" t="s">
        <v>35</v>
      </c>
      <c r="E110" s="125" t="s">
        <v>133</v>
      </c>
    </row>
    <row r="111" spans="1:5">
      <c r="A111" s="111">
        <v>42897</v>
      </c>
      <c r="B111" s="111">
        <v>42897</v>
      </c>
      <c r="C111" s="116" t="s">
        <v>244</v>
      </c>
      <c r="D111" s="131" t="s">
        <v>34</v>
      </c>
      <c r="E111" s="125" t="s">
        <v>133</v>
      </c>
    </row>
    <row r="112" spans="1:5">
      <c r="A112" s="111">
        <v>42900</v>
      </c>
      <c r="B112" s="111">
        <v>42904</v>
      </c>
      <c r="C112" s="115" t="s">
        <v>201</v>
      </c>
      <c r="D112" s="132" t="s">
        <v>34</v>
      </c>
      <c r="E112" s="125" t="s">
        <v>122</v>
      </c>
    </row>
    <row r="113" spans="1:5">
      <c r="A113" s="111">
        <v>42901</v>
      </c>
      <c r="B113" s="111">
        <v>42904</v>
      </c>
      <c r="C113" s="121" t="s">
        <v>73</v>
      </c>
      <c r="D113" s="131" t="s">
        <v>67</v>
      </c>
      <c r="E113" s="125" t="s">
        <v>122</v>
      </c>
    </row>
    <row r="114" spans="1:5">
      <c r="A114" s="111">
        <v>42901</v>
      </c>
      <c r="B114" s="111">
        <v>42904</v>
      </c>
      <c r="C114" s="121" t="s">
        <v>202</v>
      </c>
      <c r="D114" s="131" t="s">
        <v>12</v>
      </c>
      <c r="E114" s="125" t="s">
        <v>122</v>
      </c>
    </row>
    <row r="115" spans="1:5">
      <c r="A115" s="111">
        <v>42904</v>
      </c>
      <c r="B115" s="111">
        <v>42904</v>
      </c>
      <c r="C115" s="112" t="s">
        <v>454</v>
      </c>
      <c r="D115" s="131" t="s">
        <v>24</v>
      </c>
      <c r="E115" s="142" t="s">
        <v>133</v>
      </c>
    </row>
    <row r="116" spans="1:5">
      <c r="A116" s="111">
        <v>42907</v>
      </c>
      <c r="B116" s="111">
        <v>42907</v>
      </c>
      <c r="C116" s="121" t="s">
        <v>75</v>
      </c>
      <c r="D116" s="131" t="s">
        <v>24</v>
      </c>
      <c r="E116" s="125" t="s">
        <v>124</v>
      </c>
    </row>
    <row r="117" spans="1:5">
      <c r="A117" s="111">
        <v>42917</v>
      </c>
      <c r="B117" s="111">
        <v>42939</v>
      </c>
      <c r="C117" s="120" t="s">
        <v>77</v>
      </c>
      <c r="D117" s="131" t="s">
        <v>12</v>
      </c>
      <c r="E117" s="125" t="s">
        <v>118</v>
      </c>
    </row>
    <row r="118" spans="1:5">
      <c r="A118" s="111">
        <v>42918</v>
      </c>
      <c r="B118" s="111">
        <v>42925</v>
      </c>
      <c r="C118" s="115" t="s">
        <v>79</v>
      </c>
      <c r="D118" s="132" t="s">
        <v>80</v>
      </c>
      <c r="E118" s="125" t="s">
        <v>122</v>
      </c>
    </row>
    <row r="119" spans="1:5">
      <c r="A119" s="111">
        <v>42921</v>
      </c>
      <c r="B119" s="111">
        <v>42925</v>
      </c>
      <c r="C119" s="116" t="s">
        <v>220</v>
      </c>
      <c r="D119" s="131" t="s">
        <v>221</v>
      </c>
      <c r="E119" s="125" t="s">
        <v>127</v>
      </c>
    </row>
    <row r="120" spans="1:5">
      <c r="A120" s="111">
        <v>42924</v>
      </c>
      <c r="B120" s="111">
        <v>42924</v>
      </c>
      <c r="C120" s="112" t="s">
        <v>455</v>
      </c>
      <c r="D120" s="131" t="s">
        <v>24</v>
      </c>
      <c r="E120" s="142" t="s">
        <v>133</v>
      </c>
    </row>
    <row r="121" spans="1:5">
      <c r="A121" s="111">
        <v>42925</v>
      </c>
      <c r="B121" s="111">
        <v>42925</v>
      </c>
      <c r="C121" s="116" t="s">
        <v>262</v>
      </c>
      <c r="D121" s="131" t="s">
        <v>99</v>
      </c>
      <c r="E121" s="125" t="s">
        <v>366</v>
      </c>
    </row>
    <row r="122" spans="1:5">
      <c r="A122" s="111">
        <v>42932</v>
      </c>
      <c r="B122" s="111">
        <v>42945</v>
      </c>
      <c r="C122" s="116" t="s">
        <v>81</v>
      </c>
      <c r="D122" s="131" t="s">
        <v>82</v>
      </c>
      <c r="E122" s="125" t="s">
        <v>126</v>
      </c>
    </row>
    <row r="123" spans="1:5">
      <c r="A123" s="111">
        <v>42932</v>
      </c>
      <c r="B123" s="111">
        <v>42932</v>
      </c>
      <c r="C123" s="116" t="s">
        <v>155</v>
      </c>
      <c r="D123" s="131" t="s">
        <v>14</v>
      </c>
      <c r="E123" s="125" t="s">
        <v>132</v>
      </c>
    </row>
    <row r="124" spans="1:5">
      <c r="A124" s="111">
        <v>42935</v>
      </c>
      <c r="B124" s="111">
        <v>42935</v>
      </c>
      <c r="C124" s="115" t="s">
        <v>151</v>
      </c>
      <c r="D124" s="132" t="s">
        <v>24</v>
      </c>
      <c r="E124" s="125" t="s">
        <v>124</v>
      </c>
    </row>
    <row r="125" spans="1:5">
      <c r="A125" s="111">
        <v>42938</v>
      </c>
      <c r="B125" s="111">
        <v>42945</v>
      </c>
      <c r="C125" s="116" t="s">
        <v>84</v>
      </c>
      <c r="D125" s="131" t="s">
        <v>24</v>
      </c>
      <c r="E125" s="125" t="s">
        <v>123</v>
      </c>
    </row>
    <row r="126" spans="1:5">
      <c r="A126" s="111">
        <v>42941</v>
      </c>
      <c r="B126" s="111">
        <v>42941</v>
      </c>
      <c r="C126" s="115" t="s">
        <v>154</v>
      </c>
      <c r="D126" s="132" t="s">
        <v>15</v>
      </c>
      <c r="E126" s="125" t="s">
        <v>133</v>
      </c>
    </row>
    <row r="127" spans="1:5">
      <c r="A127" s="111">
        <v>42945</v>
      </c>
      <c r="B127" s="111">
        <v>42951</v>
      </c>
      <c r="C127" s="121" t="s">
        <v>101</v>
      </c>
      <c r="D127" s="131" t="s">
        <v>60</v>
      </c>
      <c r="E127" s="125" t="s">
        <v>226</v>
      </c>
    </row>
    <row r="128" spans="1:5">
      <c r="A128" s="111">
        <v>42945</v>
      </c>
      <c r="B128" s="111">
        <v>42945</v>
      </c>
      <c r="C128" s="121" t="s">
        <v>192</v>
      </c>
      <c r="D128" s="131" t="s">
        <v>15</v>
      </c>
      <c r="E128" s="125" t="s">
        <v>227</v>
      </c>
    </row>
    <row r="129" spans="1:5">
      <c r="A129" s="111">
        <v>42946</v>
      </c>
      <c r="B129" s="111">
        <v>42946</v>
      </c>
      <c r="C129" s="115" t="s">
        <v>223</v>
      </c>
      <c r="D129" s="132" t="s">
        <v>99</v>
      </c>
      <c r="E129" s="125" t="s">
        <v>129</v>
      </c>
    </row>
    <row r="130" spans="1:5">
      <c r="A130" s="111">
        <v>42946</v>
      </c>
      <c r="B130" s="111">
        <v>42946</v>
      </c>
      <c r="C130" s="116" t="s">
        <v>88</v>
      </c>
      <c r="D130" s="131" t="s">
        <v>12</v>
      </c>
      <c r="E130" s="125" t="s">
        <v>133</v>
      </c>
    </row>
    <row r="131" spans="1:5">
      <c r="A131" s="111">
        <v>42946</v>
      </c>
      <c r="B131" s="111">
        <v>42946</v>
      </c>
      <c r="C131" s="116" t="s">
        <v>423</v>
      </c>
      <c r="D131" s="131" t="s">
        <v>35</v>
      </c>
      <c r="E131" s="125" t="s">
        <v>133</v>
      </c>
    </row>
    <row r="132" spans="1:5">
      <c r="A132" s="111">
        <v>42947</v>
      </c>
      <c r="B132" s="111">
        <v>42947</v>
      </c>
      <c r="C132" s="116" t="s">
        <v>86</v>
      </c>
      <c r="D132" s="131" t="s">
        <v>15</v>
      </c>
      <c r="E132" s="125" t="s">
        <v>133</v>
      </c>
    </row>
    <row r="133" spans="1:5">
      <c r="A133" s="111">
        <v>42947</v>
      </c>
      <c r="B133" s="111">
        <v>42953</v>
      </c>
      <c r="C133" s="115" t="s">
        <v>184</v>
      </c>
      <c r="D133" s="132" t="s">
        <v>18</v>
      </c>
      <c r="E133" s="125" t="s">
        <v>122</v>
      </c>
    </row>
    <row r="134" spans="1:5">
      <c r="A134" s="111">
        <v>42948</v>
      </c>
      <c r="B134" s="111">
        <v>42952</v>
      </c>
      <c r="C134" s="116" t="s">
        <v>90</v>
      </c>
      <c r="D134" s="131" t="s">
        <v>15</v>
      </c>
      <c r="E134" s="125" t="s">
        <v>123</v>
      </c>
    </row>
    <row r="135" spans="1:5">
      <c r="A135" s="111">
        <v>42951</v>
      </c>
      <c r="B135" s="111">
        <v>42962</v>
      </c>
      <c r="C135" s="116" t="s">
        <v>89</v>
      </c>
      <c r="D135" s="131" t="s">
        <v>21</v>
      </c>
      <c r="E135" s="125" t="s">
        <v>365</v>
      </c>
    </row>
    <row r="136" spans="1:5">
      <c r="A136" s="111">
        <v>42952</v>
      </c>
      <c r="B136" s="111">
        <v>42952</v>
      </c>
      <c r="C136" s="116" t="s">
        <v>340</v>
      </c>
      <c r="D136" s="131" t="s">
        <v>24</v>
      </c>
      <c r="E136" s="125" t="s">
        <v>133</v>
      </c>
    </row>
    <row r="137" spans="1:5">
      <c r="A137" s="111">
        <v>42954</v>
      </c>
      <c r="B137" s="111">
        <v>42960</v>
      </c>
      <c r="C137" s="120" t="s">
        <v>193</v>
      </c>
      <c r="D137" s="132" t="s">
        <v>94</v>
      </c>
      <c r="E137" s="125" t="s">
        <v>6</v>
      </c>
    </row>
    <row r="138" spans="1:5">
      <c r="A138" s="111">
        <v>42956</v>
      </c>
      <c r="B138" s="111">
        <v>42960</v>
      </c>
      <c r="C138" s="115" t="s">
        <v>426</v>
      </c>
      <c r="D138" s="132" t="s">
        <v>12</v>
      </c>
      <c r="E138" s="125" t="s">
        <v>122</v>
      </c>
    </row>
    <row r="139" spans="1:5">
      <c r="A139" s="111">
        <v>42957</v>
      </c>
      <c r="B139" s="111">
        <v>42960</v>
      </c>
      <c r="C139" s="121" t="s">
        <v>222</v>
      </c>
      <c r="D139" s="131" t="s">
        <v>200</v>
      </c>
      <c r="E139" s="125" t="s">
        <v>123</v>
      </c>
    </row>
    <row r="140" spans="1:5">
      <c r="A140" s="111">
        <v>42957</v>
      </c>
      <c r="B140" s="111">
        <v>42960</v>
      </c>
      <c r="C140" s="116" t="s">
        <v>263</v>
      </c>
      <c r="D140" s="131" t="s">
        <v>264</v>
      </c>
      <c r="E140" s="125" t="s">
        <v>126</v>
      </c>
    </row>
    <row r="141" spans="1:5">
      <c r="A141" s="111">
        <v>42957</v>
      </c>
      <c r="B141" s="114">
        <v>42960</v>
      </c>
      <c r="C141" s="115" t="s">
        <v>341</v>
      </c>
      <c r="D141" s="132" t="s">
        <v>18</v>
      </c>
      <c r="E141" s="125" t="s">
        <v>122</v>
      </c>
    </row>
    <row r="142" spans="1:5">
      <c r="A142" s="111">
        <v>42960</v>
      </c>
      <c r="B142" s="111">
        <v>42960</v>
      </c>
      <c r="C142" s="112" t="s">
        <v>456</v>
      </c>
      <c r="D142" s="131" t="s">
        <v>34</v>
      </c>
      <c r="E142" s="142" t="s">
        <v>133</v>
      </c>
    </row>
    <row r="143" spans="1:5">
      <c r="A143" s="111">
        <v>42962</v>
      </c>
      <c r="B143" s="111">
        <v>42965</v>
      </c>
      <c r="C143" s="116" t="s">
        <v>93</v>
      </c>
      <c r="D143" s="131" t="s">
        <v>12</v>
      </c>
      <c r="E143" s="125" t="s">
        <v>123</v>
      </c>
    </row>
    <row r="144" spans="1:5">
      <c r="A144" s="111">
        <v>42965</v>
      </c>
      <c r="B144" s="111">
        <v>42965</v>
      </c>
      <c r="C144" s="115" t="s">
        <v>258</v>
      </c>
      <c r="D144" s="132" t="s">
        <v>34</v>
      </c>
      <c r="E144" s="125" t="s">
        <v>133</v>
      </c>
    </row>
    <row r="145" spans="1:5">
      <c r="A145" s="111">
        <v>42966</v>
      </c>
      <c r="B145" s="111">
        <v>42988</v>
      </c>
      <c r="C145" s="120" t="s">
        <v>194</v>
      </c>
      <c r="D145" s="132" t="s">
        <v>15</v>
      </c>
      <c r="E145" s="125" t="s">
        <v>119</v>
      </c>
    </row>
    <row r="146" spans="1:5">
      <c r="A146" s="111">
        <v>42967</v>
      </c>
      <c r="B146" s="111">
        <v>42967</v>
      </c>
      <c r="C146" s="121" t="s">
        <v>416</v>
      </c>
      <c r="D146" s="131" t="s">
        <v>35</v>
      </c>
      <c r="E146" s="125" t="s">
        <v>25</v>
      </c>
    </row>
    <row r="147" spans="1:5">
      <c r="A147" s="111">
        <v>42967</v>
      </c>
      <c r="B147" s="111">
        <v>42967</v>
      </c>
      <c r="C147" s="116" t="s">
        <v>97</v>
      </c>
      <c r="D147" s="131" t="s">
        <v>24</v>
      </c>
      <c r="E147" s="125" t="s">
        <v>133</v>
      </c>
    </row>
    <row r="148" spans="1:5">
      <c r="A148" s="111">
        <v>42969</v>
      </c>
      <c r="B148" s="111">
        <v>42969</v>
      </c>
      <c r="C148" s="116" t="s">
        <v>91</v>
      </c>
      <c r="D148" s="131" t="s">
        <v>24</v>
      </c>
      <c r="E148" s="125" t="s">
        <v>133</v>
      </c>
    </row>
    <row r="149" spans="1:5">
      <c r="A149" s="111">
        <v>42969</v>
      </c>
      <c r="B149" s="111">
        <v>42972</v>
      </c>
      <c r="C149" s="115" t="s">
        <v>107</v>
      </c>
      <c r="D149" s="132" t="s">
        <v>12</v>
      </c>
      <c r="E149" s="125" t="s">
        <v>123</v>
      </c>
    </row>
    <row r="150" spans="1:5">
      <c r="A150" s="111">
        <v>42970</v>
      </c>
      <c r="B150" s="111">
        <v>42970</v>
      </c>
      <c r="C150" s="115" t="s">
        <v>96</v>
      </c>
      <c r="D150" s="132" t="s">
        <v>24</v>
      </c>
      <c r="E150" s="125" t="s">
        <v>133</v>
      </c>
    </row>
    <row r="151" spans="1:5">
      <c r="A151" s="111">
        <v>42971</v>
      </c>
      <c r="B151" s="111">
        <v>42974</v>
      </c>
      <c r="C151" s="112" t="s">
        <v>457</v>
      </c>
      <c r="D151" s="131" t="s">
        <v>18</v>
      </c>
      <c r="E151" s="142" t="s">
        <v>366</v>
      </c>
    </row>
    <row r="152" spans="1:5">
      <c r="A152" s="111">
        <v>42973</v>
      </c>
      <c r="B152" s="111">
        <v>42973</v>
      </c>
      <c r="C152" s="112" t="s">
        <v>458</v>
      </c>
      <c r="D152" s="131" t="s">
        <v>24</v>
      </c>
      <c r="E152" s="142" t="s">
        <v>133</v>
      </c>
    </row>
    <row r="153" spans="1:5">
      <c r="A153" s="111">
        <v>42973</v>
      </c>
      <c r="B153" s="111">
        <v>42973</v>
      </c>
      <c r="C153" s="112" t="s">
        <v>459</v>
      </c>
      <c r="D153" s="131" t="s">
        <v>80</v>
      </c>
      <c r="E153" s="142" t="s">
        <v>132</v>
      </c>
    </row>
    <row r="154" spans="1:5">
      <c r="A154" s="111">
        <v>42974</v>
      </c>
      <c r="B154" s="111">
        <v>42974</v>
      </c>
      <c r="C154" s="121" t="s">
        <v>342</v>
      </c>
      <c r="D154" s="131" t="s">
        <v>12</v>
      </c>
      <c r="E154" s="125" t="s">
        <v>227</v>
      </c>
    </row>
    <row r="155" spans="1:5">
      <c r="A155" s="111">
        <v>42974</v>
      </c>
      <c r="B155" s="111">
        <v>42974</v>
      </c>
      <c r="C155" s="120" t="s">
        <v>265</v>
      </c>
      <c r="D155" s="132" t="s">
        <v>24</v>
      </c>
      <c r="E155" s="125" t="s">
        <v>132</v>
      </c>
    </row>
    <row r="156" spans="1:5">
      <c r="A156" s="111">
        <v>42977</v>
      </c>
      <c r="B156" s="111">
        <v>42982</v>
      </c>
      <c r="C156" s="115" t="s">
        <v>225</v>
      </c>
      <c r="D156" s="132" t="s">
        <v>146</v>
      </c>
      <c r="E156" s="125" t="s">
        <v>126</v>
      </c>
    </row>
    <row r="157" spans="1:5">
      <c r="A157" s="111">
        <v>42980</v>
      </c>
      <c r="B157" s="111">
        <v>42980</v>
      </c>
      <c r="C157" s="112" t="s">
        <v>460</v>
      </c>
      <c r="D157" s="131" t="s">
        <v>24</v>
      </c>
      <c r="E157" s="142" t="s">
        <v>133</v>
      </c>
    </row>
    <row r="158" spans="1:5">
      <c r="A158" s="111">
        <v>42980</v>
      </c>
      <c r="B158" s="111">
        <v>42980</v>
      </c>
      <c r="C158" s="115" t="s">
        <v>266</v>
      </c>
      <c r="D158" s="132" t="s">
        <v>24</v>
      </c>
      <c r="E158" s="125" t="s">
        <v>129</v>
      </c>
    </row>
    <row r="159" spans="1:5">
      <c r="A159" s="111">
        <v>42981</v>
      </c>
      <c r="B159" s="111">
        <v>42988</v>
      </c>
      <c r="C159" s="115" t="s">
        <v>98</v>
      </c>
      <c r="D159" s="132" t="s">
        <v>99</v>
      </c>
      <c r="E159" s="125" t="s">
        <v>135</v>
      </c>
    </row>
    <row r="160" spans="1:5">
      <c r="A160" s="111">
        <v>42981</v>
      </c>
      <c r="B160" s="111">
        <v>42981</v>
      </c>
      <c r="C160" s="115" t="s">
        <v>100</v>
      </c>
      <c r="D160" s="132" t="s">
        <v>12</v>
      </c>
      <c r="E160" s="125" t="s">
        <v>129</v>
      </c>
    </row>
    <row r="161" spans="1:5">
      <c r="A161" s="111">
        <v>42986</v>
      </c>
      <c r="B161" s="111">
        <v>42986</v>
      </c>
      <c r="C161" s="116" t="s">
        <v>145</v>
      </c>
      <c r="D161" s="131" t="s">
        <v>146</v>
      </c>
      <c r="E161" s="125" t="s">
        <v>227</v>
      </c>
    </row>
    <row r="162" spans="1:5">
      <c r="A162" s="111">
        <v>42988</v>
      </c>
      <c r="B162" s="111">
        <v>42988</v>
      </c>
      <c r="C162" s="115" t="s">
        <v>147</v>
      </c>
      <c r="D162" s="132" t="s">
        <v>146</v>
      </c>
      <c r="E162" s="125" t="s">
        <v>227</v>
      </c>
    </row>
    <row r="163" spans="1:5">
      <c r="A163" s="111">
        <v>42988</v>
      </c>
      <c r="B163" s="111">
        <v>42988</v>
      </c>
      <c r="C163" s="116" t="s">
        <v>78</v>
      </c>
      <c r="D163" s="131" t="s">
        <v>12</v>
      </c>
      <c r="E163" s="125" t="s">
        <v>133</v>
      </c>
    </row>
    <row r="164" spans="1:5">
      <c r="A164" s="111">
        <v>42988</v>
      </c>
      <c r="B164" s="111">
        <v>42988</v>
      </c>
      <c r="C164" s="116" t="s">
        <v>267</v>
      </c>
      <c r="D164" s="131" t="s">
        <v>268</v>
      </c>
      <c r="E164" s="125" t="s">
        <v>366</v>
      </c>
    </row>
    <row r="165" spans="1:5">
      <c r="A165" s="111">
        <v>42990</v>
      </c>
      <c r="B165" s="111">
        <v>42994</v>
      </c>
      <c r="C165" s="115" t="s">
        <v>85</v>
      </c>
      <c r="D165" s="132" t="s">
        <v>58</v>
      </c>
      <c r="E165" s="125" t="s">
        <v>122</v>
      </c>
    </row>
    <row r="166" spans="1:5">
      <c r="A166" s="111">
        <v>42991</v>
      </c>
      <c r="B166" s="111">
        <v>42991</v>
      </c>
      <c r="C166" s="115" t="s">
        <v>102</v>
      </c>
      <c r="D166" s="132" t="s">
        <v>24</v>
      </c>
      <c r="E166" s="125" t="s">
        <v>128</v>
      </c>
    </row>
    <row r="167" spans="1:5">
      <c r="A167" s="111">
        <v>42991</v>
      </c>
      <c r="B167" s="111">
        <v>42991</v>
      </c>
      <c r="C167" s="115" t="s">
        <v>203</v>
      </c>
      <c r="D167" s="132" t="s">
        <v>14</v>
      </c>
      <c r="E167" s="125" t="s">
        <v>124</v>
      </c>
    </row>
    <row r="168" spans="1:5">
      <c r="A168" s="111">
        <v>42992</v>
      </c>
      <c r="B168" s="111">
        <v>42992</v>
      </c>
      <c r="C168" s="116" t="s">
        <v>269</v>
      </c>
      <c r="D168" s="131" t="s">
        <v>14</v>
      </c>
      <c r="E168" s="125" t="s">
        <v>124</v>
      </c>
    </row>
    <row r="169" spans="1:5">
      <c r="A169" s="111">
        <v>42993</v>
      </c>
      <c r="B169" s="111">
        <v>42993</v>
      </c>
      <c r="C169" s="115" t="s">
        <v>103</v>
      </c>
      <c r="D169" s="132" t="s">
        <v>24</v>
      </c>
      <c r="E169" s="125" t="s">
        <v>124</v>
      </c>
    </row>
    <row r="170" spans="1:5">
      <c r="A170" s="111">
        <v>42994</v>
      </c>
      <c r="B170" s="111">
        <v>42994</v>
      </c>
      <c r="C170" s="116" t="s">
        <v>270</v>
      </c>
      <c r="D170" s="131" t="s">
        <v>24</v>
      </c>
      <c r="E170" s="125" t="s">
        <v>128</v>
      </c>
    </row>
    <row r="171" spans="1:5">
      <c r="A171" s="111">
        <v>42994</v>
      </c>
      <c r="B171" s="111">
        <v>42994</v>
      </c>
      <c r="C171" s="116" t="s">
        <v>71</v>
      </c>
      <c r="D171" s="131" t="s">
        <v>14</v>
      </c>
      <c r="E171" s="125" t="s">
        <v>133</v>
      </c>
    </row>
    <row r="172" spans="1:5">
      <c r="A172" s="111">
        <v>42995</v>
      </c>
      <c r="B172" s="111">
        <v>42995</v>
      </c>
      <c r="C172" s="115" t="s">
        <v>105</v>
      </c>
      <c r="D172" s="132" t="s">
        <v>12</v>
      </c>
      <c r="E172" s="125" t="s">
        <v>124</v>
      </c>
    </row>
    <row r="173" spans="1:5">
      <c r="A173" s="111">
        <v>42998</v>
      </c>
      <c r="B173" s="111">
        <v>42998</v>
      </c>
      <c r="C173" s="116" t="s">
        <v>106</v>
      </c>
      <c r="D173" s="131" t="s">
        <v>24</v>
      </c>
      <c r="E173" s="125" t="s">
        <v>124</v>
      </c>
    </row>
    <row r="174" spans="1:5">
      <c r="A174" s="111">
        <v>43001</v>
      </c>
      <c r="B174" s="114">
        <v>43002</v>
      </c>
      <c r="C174" s="116" t="s">
        <v>245</v>
      </c>
      <c r="D174" s="131" t="s">
        <v>12</v>
      </c>
      <c r="E174" s="125" t="s">
        <v>126</v>
      </c>
    </row>
    <row r="175" spans="1:5">
      <c r="A175" s="111">
        <v>43002</v>
      </c>
      <c r="B175" s="111">
        <v>43002</v>
      </c>
      <c r="C175" s="116" t="s">
        <v>233</v>
      </c>
      <c r="D175" s="131" t="s">
        <v>12</v>
      </c>
      <c r="E175" s="125" t="s">
        <v>273</v>
      </c>
    </row>
    <row r="176" spans="1:5">
      <c r="A176" s="111">
        <v>43004</v>
      </c>
      <c r="B176" s="111">
        <v>43005</v>
      </c>
      <c r="C176" s="115" t="s">
        <v>433</v>
      </c>
      <c r="D176" s="132" t="s">
        <v>14</v>
      </c>
      <c r="E176" s="125" t="s">
        <v>122</v>
      </c>
    </row>
    <row r="177" spans="1:5">
      <c r="A177" s="111">
        <v>43006</v>
      </c>
      <c r="B177" s="111">
        <v>43006</v>
      </c>
      <c r="C177" s="115" t="s">
        <v>436</v>
      </c>
      <c r="D177" s="132" t="s">
        <v>14</v>
      </c>
      <c r="E177" s="125" t="s">
        <v>124</v>
      </c>
    </row>
    <row r="178" spans="1:5">
      <c r="A178" s="111">
        <v>43008</v>
      </c>
      <c r="B178" s="111">
        <v>43008</v>
      </c>
      <c r="C178" s="116" t="s">
        <v>432</v>
      </c>
      <c r="D178" s="131" t="s">
        <v>14</v>
      </c>
      <c r="E178" s="125" t="s">
        <v>129</v>
      </c>
    </row>
    <row r="179" spans="1:5">
      <c r="A179" s="111">
        <v>43009</v>
      </c>
      <c r="B179" s="111">
        <v>43009</v>
      </c>
      <c r="C179" s="115" t="s">
        <v>115</v>
      </c>
      <c r="D179" s="132" t="s">
        <v>14</v>
      </c>
      <c r="E179" s="125" t="s">
        <v>128</v>
      </c>
    </row>
    <row r="180" spans="1:5">
      <c r="A180" s="111">
        <v>43009</v>
      </c>
      <c r="B180" s="111">
        <v>43009</v>
      </c>
      <c r="C180" s="115" t="s">
        <v>112</v>
      </c>
      <c r="D180" s="132" t="s">
        <v>12</v>
      </c>
      <c r="E180" s="125" t="s">
        <v>133</v>
      </c>
    </row>
    <row r="181" spans="1:5">
      <c r="A181" s="111">
        <v>43037</v>
      </c>
      <c r="B181" s="111">
        <v>43037</v>
      </c>
      <c r="C181" s="116" t="s">
        <v>224</v>
      </c>
      <c r="D181" s="131" t="s">
        <v>24</v>
      </c>
      <c r="E181" s="125" t="s">
        <v>128</v>
      </c>
    </row>
    <row r="182" spans="1:5">
      <c r="A182" s="111"/>
      <c r="B182" s="111"/>
      <c r="C182" s="112" t="s">
        <v>166</v>
      </c>
      <c r="D182" s="131" t="s">
        <v>167</v>
      </c>
      <c r="E182" s="125" t="s">
        <v>365</v>
      </c>
    </row>
    <row r="183" spans="1:5">
      <c r="A183" s="111"/>
      <c r="B183" s="111"/>
      <c r="C183" s="112" t="s">
        <v>345</v>
      </c>
      <c r="D183" s="131"/>
      <c r="E183" s="126"/>
    </row>
    <row r="184" spans="1:5">
      <c r="A184" s="111"/>
      <c r="B184" s="111"/>
      <c r="C184" s="112" t="s">
        <v>347</v>
      </c>
      <c r="D184" s="131"/>
      <c r="E184" s="126"/>
    </row>
    <row r="185" spans="1:5">
      <c r="A185" s="114"/>
      <c r="B185" s="114"/>
      <c r="C185" s="116" t="s">
        <v>188</v>
      </c>
      <c r="D185" s="131" t="s">
        <v>14</v>
      </c>
      <c r="E185" s="125" t="s">
        <v>128</v>
      </c>
    </row>
    <row r="186" spans="1:5">
      <c r="A186" s="114"/>
      <c r="B186" s="114"/>
      <c r="C186" s="115" t="s">
        <v>212</v>
      </c>
      <c r="D186" s="132" t="s">
        <v>34</v>
      </c>
      <c r="E186" s="125" t="s">
        <v>133</v>
      </c>
    </row>
    <row r="187" spans="1:5">
      <c r="A187" s="144"/>
      <c r="B187" s="122"/>
      <c r="C187" s="115" t="s">
        <v>350</v>
      </c>
      <c r="D187" s="132" t="s">
        <v>351</v>
      </c>
      <c r="E187" s="126"/>
    </row>
    <row r="188" spans="1:5">
      <c r="A188" s="111"/>
      <c r="B188" s="111"/>
      <c r="C188" s="116" t="s">
        <v>62</v>
      </c>
      <c r="D188" s="131" t="s">
        <v>12</v>
      </c>
      <c r="E188" s="125" t="s">
        <v>122</v>
      </c>
    </row>
    <row r="189" spans="1:5">
      <c r="A189" s="111"/>
      <c r="B189" s="111"/>
      <c r="C189" s="116" t="s">
        <v>427</v>
      </c>
      <c r="D189" s="131" t="s">
        <v>21</v>
      </c>
      <c r="E189" s="125" t="s">
        <v>365</v>
      </c>
    </row>
    <row r="190" spans="1:5">
      <c r="A190" s="111"/>
      <c r="B190" s="114"/>
      <c r="C190" s="115" t="s">
        <v>65</v>
      </c>
      <c r="D190" s="132" t="s">
        <v>35</v>
      </c>
      <c r="E190" s="125" t="s">
        <v>123</v>
      </c>
    </row>
    <row r="191" spans="1:5">
      <c r="A191" s="111"/>
      <c r="B191" s="111"/>
      <c r="C191" s="116" t="s">
        <v>353</v>
      </c>
      <c r="D191" s="131" t="s">
        <v>354</v>
      </c>
      <c r="E191" s="129"/>
    </row>
    <row r="192" spans="1:5">
      <c r="A192" s="111"/>
      <c r="B192" s="111"/>
      <c r="C192" s="116" t="s">
        <v>352</v>
      </c>
      <c r="D192" s="131" t="s">
        <v>354</v>
      </c>
      <c r="E192" s="126"/>
    </row>
    <row r="193" spans="1:5">
      <c r="A193" s="111"/>
      <c r="B193" s="111"/>
      <c r="C193" s="121" t="s">
        <v>210</v>
      </c>
      <c r="D193" s="132" t="s">
        <v>140</v>
      </c>
      <c r="E193" s="126"/>
    </row>
    <row r="194" spans="1:5">
      <c r="A194" s="111"/>
      <c r="B194" s="111"/>
      <c r="C194" s="116" t="s">
        <v>435</v>
      </c>
      <c r="D194" s="131" t="s">
        <v>82</v>
      </c>
      <c r="E194" s="125" t="s">
        <v>365</v>
      </c>
    </row>
    <row r="195" spans="1:5">
      <c r="A195" s="111"/>
      <c r="B195" s="111"/>
      <c r="C195" s="115" t="s">
        <v>355</v>
      </c>
      <c r="D195" s="132" t="s">
        <v>12</v>
      </c>
      <c r="E195" s="126"/>
    </row>
    <row r="196" spans="1:5">
      <c r="A196" s="111"/>
      <c r="B196" s="111"/>
      <c r="C196" s="116" t="s">
        <v>434</v>
      </c>
      <c r="D196" s="131" t="s">
        <v>82</v>
      </c>
      <c r="E196" s="125" t="s">
        <v>365</v>
      </c>
    </row>
    <row r="197" spans="1:5">
      <c r="A197" s="111"/>
      <c r="B197" s="111"/>
      <c r="C197" s="115" t="s">
        <v>357</v>
      </c>
      <c r="D197" s="132" t="s">
        <v>12</v>
      </c>
      <c r="E197" s="126"/>
    </row>
    <row r="198" spans="1:5">
      <c r="A198" s="111" t="s">
        <v>461</v>
      </c>
      <c r="B198" s="111" t="s">
        <v>461</v>
      </c>
      <c r="C198" s="115" t="s">
        <v>92</v>
      </c>
      <c r="D198" s="132" t="s">
        <v>14</v>
      </c>
      <c r="E198" s="125" t="s">
        <v>129</v>
      </c>
    </row>
    <row r="199" spans="1:5">
      <c r="A199" s="111" t="s">
        <v>461</v>
      </c>
      <c r="B199" s="111" t="s">
        <v>461</v>
      </c>
      <c r="C199" s="115" t="s">
        <v>438</v>
      </c>
      <c r="D199" s="132" t="s">
        <v>14</v>
      </c>
      <c r="E199" s="125" t="s">
        <v>134</v>
      </c>
    </row>
    <row r="200" spans="1:5">
      <c r="A200" s="111" t="s">
        <v>461</v>
      </c>
      <c r="B200" s="111" t="s">
        <v>461</v>
      </c>
      <c r="C200" s="115" t="s">
        <v>437</v>
      </c>
      <c r="D200" s="132" t="s">
        <v>14</v>
      </c>
      <c r="E200" s="125" t="s">
        <v>134</v>
      </c>
    </row>
    <row r="201" spans="1:5">
      <c r="A201" s="111" t="s">
        <v>461</v>
      </c>
      <c r="B201" s="111" t="s">
        <v>461</v>
      </c>
      <c r="C201" s="121" t="s">
        <v>430</v>
      </c>
      <c r="D201" s="134" t="s">
        <v>14</v>
      </c>
      <c r="E201" s="125" t="s">
        <v>120</v>
      </c>
    </row>
    <row r="202" spans="1:5">
      <c r="A202" s="111" t="s">
        <v>461</v>
      </c>
      <c r="B202" s="111" t="s">
        <v>461</v>
      </c>
      <c r="C202" s="115" t="s">
        <v>271</v>
      </c>
      <c r="D202" s="132" t="s">
        <v>272</v>
      </c>
      <c r="E202" s="125" t="s">
        <v>132</v>
      </c>
    </row>
    <row r="203" spans="1:5">
      <c r="A203" s="111" t="s">
        <v>461</v>
      </c>
      <c r="B203" s="111" t="s">
        <v>461</v>
      </c>
      <c r="C203" s="115" t="s">
        <v>111</v>
      </c>
      <c r="D203" s="132" t="s">
        <v>35</v>
      </c>
      <c r="E203" s="125" t="s">
        <v>124</v>
      </c>
    </row>
    <row r="204" spans="1:5" ht="25.5">
      <c r="A204" s="111" t="s">
        <v>461</v>
      </c>
      <c r="B204" s="111" t="s">
        <v>461</v>
      </c>
      <c r="C204" s="115" t="s">
        <v>246</v>
      </c>
      <c r="D204" s="132" t="s">
        <v>24</v>
      </c>
      <c r="E204" s="125" t="s">
        <v>128</v>
      </c>
    </row>
    <row r="205" spans="1:5">
      <c r="A205" s="111" t="s">
        <v>461</v>
      </c>
      <c r="B205" s="111" t="s">
        <v>461</v>
      </c>
      <c r="C205" s="116" t="s">
        <v>113</v>
      </c>
      <c r="D205" s="131" t="s">
        <v>12</v>
      </c>
      <c r="E205" s="125" t="s">
        <v>124</v>
      </c>
    </row>
    <row r="206" spans="1:5">
      <c r="A206" s="111" t="s">
        <v>461</v>
      </c>
      <c r="B206" s="111" t="s">
        <v>461</v>
      </c>
      <c r="C206" s="119" t="s">
        <v>139</v>
      </c>
      <c r="D206" s="131" t="s">
        <v>12</v>
      </c>
      <c r="E206" s="125" t="s">
        <v>134</v>
      </c>
    </row>
    <row r="207" spans="1:5" ht="25.5">
      <c r="A207" s="111" t="s">
        <v>461</v>
      </c>
      <c r="B207" s="111" t="s">
        <v>461</v>
      </c>
      <c r="C207" s="116" t="s">
        <v>247</v>
      </c>
      <c r="D207" s="131"/>
      <c r="E207" s="126"/>
    </row>
    <row r="208" spans="1:5">
      <c r="A208" s="111" t="s">
        <v>461</v>
      </c>
      <c r="B208" s="111" t="s">
        <v>461</v>
      </c>
      <c r="C208" s="116" t="s">
        <v>116</v>
      </c>
      <c r="D208" s="131" t="s">
        <v>24</v>
      </c>
      <c r="E208" s="125" t="s">
        <v>133</v>
      </c>
    </row>
    <row r="209" spans="1:5" ht="25.5">
      <c r="A209" s="111" t="s">
        <v>461</v>
      </c>
      <c r="B209" s="111" t="s">
        <v>461</v>
      </c>
      <c r="C209" s="116" t="s">
        <v>108</v>
      </c>
      <c r="D209" s="131" t="s">
        <v>109</v>
      </c>
      <c r="E209" s="126"/>
    </row>
    <row r="210" spans="1:5" ht="25.5">
      <c r="A210" s="111" t="s">
        <v>461</v>
      </c>
      <c r="B210" s="111" t="s">
        <v>461</v>
      </c>
      <c r="C210" s="116" t="s">
        <v>110</v>
      </c>
      <c r="D210" s="131" t="s">
        <v>109</v>
      </c>
      <c r="E210" s="126"/>
    </row>
    <row r="211" spans="1:5">
      <c r="A211" s="110" t="s">
        <v>461</v>
      </c>
      <c r="B211" s="111" t="s">
        <v>461</v>
      </c>
      <c r="C211" s="119" t="s">
        <v>130</v>
      </c>
      <c r="D211" s="133" t="s">
        <v>131</v>
      </c>
      <c r="E211" s="128"/>
    </row>
    <row r="212" spans="1:5">
      <c r="A212" s="110" t="s">
        <v>461</v>
      </c>
      <c r="B212" s="111" t="s">
        <v>461</v>
      </c>
      <c r="C212" s="119" t="s">
        <v>165</v>
      </c>
      <c r="D212" s="133" t="s">
        <v>12</v>
      </c>
      <c r="E212" s="128"/>
    </row>
    <row r="213" spans="1:5">
      <c r="A213" s="110"/>
      <c r="B213" s="111"/>
      <c r="C213" s="115" t="s">
        <v>229</v>
      </c>
      <c r="D213" s="132" t="s">
        <v>14</v>
      </c>
      <c r="E213" s="128"/>
    </row>
    <row r="214" spans="1:5">
      <c r="A214" s="110"/>
      <c r="B214" s="111"/>
      <c r="C214" s="115" t="s">
        <v>204</v>
      </c>
      <c r="D214" s="132" t="s">
        <v>34</v>
      </c>
      <c r="E214" s="126"/>
    </row>
    <row r="215" spans="1:5">
      <c r="A215" s="110"/>
      <c r="B215" s="123"/>
      <c r="C215" s="119" t="s">
        <v>185</v>
      </c>
      <c r="D215" s="133" t="s">
        <v>82</v>
      </c>
      <c r="E215" s="128"/>
    </row>
    <row r="216" spans="1:5">
      <c r="A216" s="110"/>
      <c r="B216" s="114"/>
      <c r="C216" s="115" t="s">
        <v>16</v>
      </c>
      <c r="D216" s="132" t="s">
        <v>12</v>
      </c>
      <c r="E216" s="126"/>
    </row>
    <row r="217" spans="1:5">
      <c r="A217" s="110"/>
      <c r="B217" s="114"/>
      <c r="C217" s="115" t="s">
        <v>235</v>
      </c>
      <c r="D217" s="132" t="s">
        <v>14</v>
      </c>
      <c r="E217" s="126"/>
    </row>
    <row r="218" spans="1:5">
      <c r="A218" s="110"/>
      <c r="B218" s="114"/>
      <c r="C218" s="116" t="s">
        <v>104</v>
      </c>
      <c r="D218" s="131" t="s">
        <v>14</v>
      </c>
      <c r="E218" s="126"/>
    </row>
    <row r="219" spans="1:5">
      <c r="A219" s="110"/>
      <c r="B219" s="114"/>
      <c r="C219" s="115" t="s">
        <v>95</v>
      </c>
      <c r="D219" s="132" t="s">
        <v>12</v>
      </c>
      <c r="E219" s="126"/>
    </row>
    <row r="220" spans="1:5">
      <c r="A220" s="110"/>
      <c r="B220" s="111"/>
      <c r="C220" s="116" t="s">
        <v>261</v>
      </c>
      <c r="D220" s="131" t="s">
        <v>12</v>
      </c>
      <c r="E220" s="126"/>
    </row>
    <row r="221" spans="1:5">
      <c r="A221" s="110"/>
      <c r="B221" s="111"/>
      <c r="C221" s="116" t="s">
        <v>333</v>
      </c>
      <c r="D221" s="131" t="s">
        <v>34</v>
      </c>
      <c r="E221" s="126"/>
    </row>
    <row r="222" spans="1:5">
      <c r="A222" s="110"/>
      <c r="B222" s="114"/>
      <c r="C222" s="115" t="s">
        <v>337</v>
      </c>
      <c r="D222" s="132" t="s">
        <v>35</v>
      </c>
      <c r="E222" s="126"/>
    </row>
    <row r="223" spans="1:5" ht="13.5" thickBot="1">
      <c r="A223" s="136"/>
      <c r="B223" s="124"/>
      <c r="C223" s="137" t="s">
        <v>349</v>
      </c>
      <c r="D223" s="138" t="s">
        <v>351</v>
      </c>
      <c r="E223" s="130"/>
    </row>
    <row r="224" spans="1:5" ht="13.5" thickTop="1">
      <c r="A224" s="13"/>
      <c r="B224" s="13"/>
      <c r="C224" s="14"/>
      <c r="D224" s="13"/>
      <c r="E224" s="7"/>
    </row>
    <row r="225" spans="1:4">
      <c r="D225" s="6"/>
    </row>
    <row r="226" spans="1:4">
      <c r="D226" s="6"/>
    </row>
    <row r="227" spans="1:4">
      <c r="D227" s="6"/>
    </row>
    <row r="228" spans="1:4">
      <c r="D228" s="6"/>
    </row>
    <row r="229" spans="1:4">
      <c r="A229" s="24"/>
      <c r="B229" s="24"/>
      <c r="D229" s="6"/>
    </row>
    <row r="230" spans="1:4">
      <c r="D230" s="6"/>
    </row>
    <row r="231" spans="1:4">
      <c r="D231" s="6"/>
    </row>
    <row r="232" spans="1:4">
      <c r="D232" s="6"/>
    </row>
    <row r="233" spans="1:4">
      <c r="D233" s="6"/>
    </row>
    <row r="234" spans="1:4">
      <c r="D234" s="6"/>
    </row>
    <row r="235" spans="1:4">
      <c r="D235" s="6"/>
    </row>
    <row r="236" spans="1:4">
      <c r="D236" s="6"/>
    </row>
    <row r="237" spans="1:4">
      <c r="D237" s="6"/>
    </row>
    <row r="238" spans="1:4">
      <c r="D238" s="6"/>
    </row>
    <row r="239" spans="1:4">
      <c r="D239" s="6"/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1"/>
  <sheetViews>
    <sheetView workbookViewId="0">
      <pane xSplit="3" ySplit="2" topLeftCell="CC3" activePane="bottomRight" state="frozen"/>
      <selection activeCell="D215" sqref="D215"/>
      <selection pane="topRight" activeCell="D215" sqref="D215"/>
      <selection pane="bottomLeft" activeCell="D215" sqref="D215"/>
      <selection pane="bottomRight" activeCell="D215" sqref="D215"/>
    </sheetView>
  </sheetViews>
  <sheetFormatPr defaultColWidth="11.42578125" defaultRowHeight="12.75"/>
  <cols>
    <col min="1" max="1" width="35.140625" customWidth="1"/>
    <col min="2" max="2" width="7.42578125" customWidth="1"/>
    <col min="3" max="3" width="7.42578125" style="95" customWidth="1"/>
    <col min="4" max="33" width="10.85546875" customWidth="1"/>
    <col min="34" max="34" width="10.85546875" style="83" customWidth="1"/>
    <col min="35" max="102" width="10.85546875" customWidth="1"/>
  </cols>
  <sheetData>
    <row r="1" spans="1:103" ht="16.5" customHeight="1">
      <c r="D1">
        <v>100</v>
      </c>
      <c r="E1">
        <v>99</v>
      </c>
      <c r="F1">
        <v>98</v>
      </c>
      <c r="G1">
        <v>97</v>
      </c>
      <c r="H1">
        <v>96</v>
      </c>
      <c r="I1">
        <v>95</v>
      </c>
      <c r="J1">
        <v>94</v>
      </c>
      <c r="K1">
        <v>93</v>
      </c>
      <c r="L1">
        <v>92</v>
      </c>
      <c r="M1">
        <v>91</v>
      </c>
      <c r="N1">
        <v>90</v>
      </c>
      <c r="O1">
        <v>89</v>
      </c>
      <c r="P1">
        <v>88</v>
      </c>
      <c r="Q1">
        <v>87</v>
      </c>
      <c r="R1">
        <v>86</v>
      </c>
      <c r="S1">
        <v>85</v>
      </c>
      <c r="T1">
        <v>84</v>
      </c>
      <c r="U1">
        <v>83</v>
      </c>
      <c r="V1">
        <v>82</v>
      </c>
      <c r="W1">
        <v>81</v>
      </c>
      <c r="X1">
        <v>80</v>
      </c>
      <c r="Y1">
        <v>79</v>
      </c>
      <c r="Z1">
        <v>78</v>
      </c>
      <c r="AA1">
        <v>77</v>
      </c>
      <c r="AB1">
        <v>76</v>
      </c>
      <c r="AC1">
        <v>75</v>
      </c>
      <c r="AD1">
        <v>74</v>
      </c>
      <c r="AE1">
        <v>73</v>
      </c>
      <c r="AF1">
        <v>72</v>
      </c>
      <c r="AG1">
        <v>71</v>
      </c>
      <c r="AH1" s="83">
        <v>70</v>
      </c>
      <c r="AI1">
        <v>69</v>
      </c>
      <c r="AJ1">
        <v>68</v>
      </c>
      <c r="AK1">
        <v>67</v>
      </c>
      <c r="AL1">
        <v>66</v>
      </c>
      <c r="AM1">
        <v>65</v>
      </c>
      <c r="AN1">
        <v>64</v>
      </c>
      <c r="AO1">
        <v>63</v>
      </c>
      <c r="AP1">
        <v>62</v>
      </c>
      <c r="AQ1">
        <v>61</v>
      </c>
      <c r="AR1">
        <v>60</v>
      </c>
      <c r="AS1">
        <v>59</v>
      </c>
      <c r="AT1">
        <v>58</v>
      </c>
      <c r="AU1">
        <v>57</v>
      </c>
      <c r="AV1">
        <v>56</v>
      </c>
      <c r="AW1">
        <v>55</v>
      </c>
      <c r="AX1">
        <v>54</v>
      </c>
      <c r="AY1">
        <v>53</v>
      </c>
      <c r="AZ1">
        <v>52</v>
      </c>
      <c r="BA1">
        <v>51</v>
      </c>
      <c r="BB1">
        <v>50</v>
      </c>
      <c r="BC1">
        <v>49</v>
      </c>
      <c r="BD1">
        <v>48</v>
      </c>
      <c r="BE1">
        <v>47</v>
      </c>
      <c r="BF1">
        <v>46</v>
      </c>
      <c r="BG1">
        <v>45</v>
      </c>
      <c r="BH1">
        <v>44</v>
      </c>
      <c r="BI1">
        <v>43</v>
      </c>
      <c r="BJ1">
        <v>42</v>
      </c>
      <c r="BK1">
        <v>41</v>
      </c>
      <c r="BL1">
        <v>40</v>
      </c>
      <c r="BM1">
        <v>39</v>
      </c>
      <c r="BN1">
        <v>38</v>
      </c>
      <c r="BO1">
        <v>37</v>
      </c>
      <c r="BP1">
        <v>36</v>
      </c>
      <c r="BQ1">
        <v>35</v>
      </c>
      <c r="BR1">
        <v>34</v>
      </c>
      <c r="BS1">
        <v>33</v>
      </c>
      <c r="BT1">
        <v>32</v>
      </c>
      <c r="BU1">
        <v>31</v>
      </c>
      <c r="BV1">
        <v>30</v>
      </c>
      <c r="BW1">
        <v>29</v>
      </c>
      <c r="BX1">
        <v>28</v>
      </c>
      <c r="BY1">
        <v>27</v>
      </c>
      <c r="BZ1">
        <v>26</v>
      </c>
      <c r="CA1">
        <v>25</v>
      </c>
      <c r="CB1">
        <v>24</v>
      </c>
      <c r="CC1">
        <v>23</v>
      </c>
      <c r="CD1">
        <v>22</v>
      </c>
      <c r="CE1">
        <v>21</v>
      </c>
      <c r="CF1">
        <v>20</v>
      </c>
      <c r="CG1">
        <v>19</v>
      </c>
      <c r="CH1">
        <v>18</v>
      </c>
      <c r="CI1">
        <v>17</v>
      </c>
      <c r="CJ1">
        <v>16</v>
      </c>
      <c r="CK1">
        <v>15</v>
      </c>
      <c r="CL1">
        <v>14</v>
      </c>
      <c r="CM1">
        <v>13</v>
      </c>
      <c r="CN1">
        <v>12</v>
      </c>
      <c r="CO1">
        <v>11</v>
      </c>
      <c r="CP1">
        <v>10</v>
      </c>
      <c r="CQ1">
        <v>9</v>
      </c>
      <c r="CR1">
        <v>8</v>
      </c>
      <c r="CS1">
        <v>7</v>
      </c>
      <c r="CT1">
        <v>6</v>
      </c>
      <c r="CU1">
        <v>5</v>
      </c>
      <c r="CV1">
        <v>4</v>
      </c>
      <c r="CW1">
        <v>3</v>
      </c>
      <c r="CX1">
        <v>2</v>
      </c>
      <c r="CY1">
        <v>1</v>
      </c>
    </row>
    <row r="2" spans="1:103">
      <c r="D2" t="s">
        <v>277</v>
      </c>
      <c r="E2" t="s">
        <v>282</v>
      </c>
      <c r="F2" t="s">
        <v>283</v>
      </c>
      <c r="G2" t="s">
        <v>286</v>
      </c>
      <c r="H2" t="s">
        <v>278</v>
      </c>
      <c r="I2" t="s">
        <v>289</v>
      </c>
      <c r="J2" t="s">
        <v>367</v>
      </c>
      <c r="K2" t="s">
        <v>285</v>
      </c>
      <c r="L2" t="s">
        <v>298</v>
      </c>
      <c r="M2" t="s">
        <v>300</v>
      </c>
      <c r="N2" t="s">
        <v>280</v>
      </c>
      <c r="O2" t="s">
        <v>294</v>
      </c>
      <c r="P2" t="s">
        <v>281</v>
      </c>
      <c r="Q2" t="s">
        <v>368</v>
      </c>
      <c r="R2" t="s">
        <v>284</v>
      </c>
      <c r="S2" t="s">
        <v>288</v>
      </c>
      <c r="T2" t="s">
        <v>299</v>
      </c>
      <c r="U2" t="s">
        <v>369</v>
      </c>
      <c r="V2" t="s">
        <v>279</v>
      </c>
      <c r="W2" t="s">
        <v>290</v>
      </c>
      <c r="X2" t="s">
        <v>287</v>
      </c>
      <c r="Y2" t="s">
        <v>302</v>
      </c>
      <c r="Z2" t="s">
        <v>304</v>
      </c>
      <c r="AA2" t="s">
        <v>292</v>
      </c>
      <c r="AB2" t="s">
        <v>370</v>
      </c>
      <c r="AC2" t="s">
        <v>291</v>
      </c>
      <c r="AD2" t="s">
        <v>297</v>
      </c>
      <c r="AE2" t="s">
        <v>293</v>
      </c>
      <c r="AF2" t="s">
        <v>371</v>
      </c>
      <c r="AG2" t="s">
        <v>311</v>
      </c>
      <c r="AH2" s="83" t="s">
        <v>310</v>
      </c>
      <c r="AI2" s="83" t="s">
        <v>295</v>
      </c>
      <c r="AJ2" s="83" t="s">
        <v>372</v>
      </c>
      <c r="AK2" s="83" t="s">
        <v>373</v>
      </c>
      <c r="AL2" s="83" t="s">
        <v>324</v>
      </c>
      <c r="AM2" s="83" t="s">
        <v>374</v>
      </c>
      <c r="AN2" s="83" t="s">
        <v>375</v>
      </c>
      <c r="AO2" s="83" t="s">
        <v>376</v>
      </c>
      <c r="AP2" s="83" t="s">
        <v>377</v>
      </c>
      <c r="AQ2" s="83" t="s">
        <v>378</v>
      </c>
      <c r="AR2" s="83" t="s">
        <v>301</v>
      </c>
      <c r="AS2" s="83" t="s">
        <v>379</v>
      </c>
      <c r="AT2" s="83" t="s">
        <v>380</v>
      </c>
      <c r="AU2" s="83" t="s">
        <v>323</v>
      </c>
      <c r="AV2" s="83" t="s">
        <v>320</v>
      </c>
      <c r="AW2" s="83" t="s">
        <v>309</v>
      </c>
      <c r="AX2" s="83" t="s">
        <v>308</v>
      </c>
      <c r="AY2" s="83" t="s">
        <v>381</v>
      </c>
      <c r="AZ2" s="83" t="s">
        <v>382</v>
      </c>
      <c r="BA2" s="83" t="s">
        <v>383</v>
      </c>
      <c r="BB2" s="83" t="s">
        <v>384</v>
      </c>
      <c r="BC2" s="83" t="s">
        <v>385</v>
      </c>
      <c r="BD2" s="83" t="s">
        <v>386</v>
      </c>
      <c r="BE2" s="83" t="s">
        <v>387</v>
      </c>
      <c r="BF2" s="83" t="s">
        <v>388</v>
      </c>
      <c r="BG2" s="83" t="s">
        <v>305</v>
      </c>
      <c r="BH2" s="83" t="s">
        <v>307</v>
      </c>
      <c r="BI2" s="83" t="s">
        <v>422</v>
      </c>
      <c r="BJ2" s="83" t="s">
        <v>316</v>
      </c>
      <c r="BK2" s="83" t="s">
        <v>325</v>
      </c>
      <c r="BL2" s="83" t="s">
        <v>389</v>
      </c>
      <c r="BM2" s="83" t="s">
        <v>390</v>
      </c>
      <c r="BN2" s="83" t="s">
        <v>322</v>
      </c>
      <c r="BO2" s="83" t="s">
        <v>391</v>
      </c>
      <c r="BP2" s="83" t="s">
        <v>392</v>
      </c>
      <c r="BQ2" s="83" t="s">
        <v>393</v>
      </c>
      <c r="BR2" s="83" t="s">
        <v>327</v>
      </c>
      <c r="BS2" s="83" t="s">
        <v>321</v>
      </c>
      <c r="BT2" s="83" t="s">
        <v>394</v>
      </c>
      <c r="BU2" s="83" t="s">
        <v>395</v>
      </c>
      <c r="BV2" s="83" t="s">
        <v>303</v>
      </c>
      <c r="BW2" s="83" t="s">
        <v>396</v>
      </c>
      <c r="BX2" s="83" t="s">
        <v>397</v>
      </c>
      <c r="BY2" s="83" t="s">
        <v>398</v>
      </c>
      <c r="BZ2" s="83" t="s">
        <v>399</v>
      </c>
      <c r="CA2" s="83" t="s">
        <v>400</v>
      </c>
      <c r="CB2" s="83" t="s">
        <v>315</v>
      </c>
      <c r="CC2" s="83" t="s">
        <v>401</v>
      </c>
      <c r="CD2" s="83" t="s">
        <v>402</v>
      </c>
      <c r="CE2" s="83" t="s">
        <v>317</v>
      </c>
      <c r="CF2" s="83" t="s">
        <v>403</v>
      </c>
      <c r="CG2" s="83" t="s">
        <v>404</v>
      </c>
      <c r="CH2" s="83" t="s">
        <v>405</v>
      </c>
      <c r="CI2" s="83" t="s">
        <v>406</v>
      </c>
      <c r="CJ2" s="83" t="s">
        <v>407</v>
      </c>
      <c r="CK2" s="83" t="s">
        <v>326</v>
      </c>
      <c r="CL2" s="83" t="s">
        <v>306</v>
      </c>
      <c r="CM2" s="83" t="s">
        <v>408</v>
      </c>
      <c r="CN2" s="83" t="s">
        <v>312</v>
      </c>
      <c r="CO2" s="83" t="s">
        <v>409</v>
      </c>
      <c r="CP2" s="83" t="s">
        <v>313</v>
      </c>
      <c r="CQ2" s="83" t="s">
        <v>410</v>
      </c>
      <c r="CR2" s="83" t="s">
        <v>296</v>
      </c>
      <c r="CS2" s="83" t="s">
        <v>411</v>
      </c>
      <c r="CT2" s="83" t="s">
        <v>318</v>
      </c>
      <c r="CU2" s="83" t="s">
        <v>319</v>
      </c>
      <c r="CV2" s="83" t="s">
        <v>412</v>
      </c>
      <c r="CW2" s="83" t="s">
        <v>413</v>
      </c>
      <c r="CX2" s="83" t="s">
        <v>414</v>
      </c>
      <c r="CY2" s="83" t="s">
        <v>314</v>
      </c>
    </row>
    <row r="3" spans="1:103">
      <c r="A3" s="15" t="s">
        <v>142</v>
      </c>
      <c r="B3" s="97">
        <f>SUMIF(D3:CY3,"x",$D$1:$CY$1)/50</f>
        <v>11.1</v>
      </c>
      <c r="C3" s="96">
        <f t="shared" ref="C3:C66" si="0">COUNTA(D3:XFD3)</f>
        <v>9</v>
      </c>
      <c r="F3" t="s">
        <v>415</v>
      </c>
      <c r="K3" t="s">
        <v>415</v>
      </c>
      <c r="P3" t="s">
        <v>415</v>
      </c>
      <c r="U3" t="s">
        <v>415</v>
      </c>
      <c r="AH3"/>
      <c r="AI3" t="s">
        <v>415</v>
      </c>
      <c r="BC3" t="s">
        <v>415</v>
      </c>
      <c r="BN3" t="s">
        <v>415</v>
      </c>
      <c r="BQ3" t="s">
        <v>415</v>
      </c>
      <c r="CX3" t="s">
        <v>415</v>
      </c>
    </row>
    <row r="4" spans="1:103">
      <c r="A4" s="16" t="s">
        <v>166</v>
      </c>
      <c r="B4" s="97">
        <f>SUMIF(D4:CY4,"x",$D$1:$CY$1)/50</f>
        <v>0</v>
      </c>
      <c r="C4" s="96">
        <f t="shared" si="0"/>
        <v>0</v>
      </c>
      <c r="AH4"/>
    </row>
    <row r="5" spans="1:103">
      <c r="A5" s="16" t="s">
        <v>4</v>
      </c>
      <c r="B5" s="97">
        <f>SUMIF(D5:CY5,"x",$D$1:$CY$1)/50</f>
        <v>13.44</v>
      </c>
      <c r="C5" s="96">
        <f t="shared" si="0"/>
        <v>16</v>
      </c>
      <c r="F5" t="s">
        <v>415</v>
      </c>
      <c r="Q5" t="s">
        <v>415</v>
      </c>
      <c r="Z5" t="s">
        <v>415</v>
      </c>
      <c r="AH5"/>
      <c r="AJ5" t="s">
        <v>415</v>
      </c>
      <c r="AK5" t="s">
        <v>415</v>
      </c>
      <c r="AL5" t="s">
        <v>415</v>
      </c>
      <c r="AW5" t="s">
        <v>415</v>
      </c>
      <c r="BJ5" t="s">
        <v>415</v>
      </c>
      <c r="BY5" t="s">
        <v>415</v>
      </c>
      <c r="CD5" t="s">
        <v>415</v>
      </c>
      <c r="CF5" t="s">
        <v>415</v>
      </c>
      <c r="CI5" t="s">
        <v>415</v>
      </c>
      <c r="CP5" t="s">
        <v>415</v>
      </c>
      <c r="CQ5" t="s">
        <v>415</v>
      </c>
      <c r="CU5" t="s">
        <v>415</v>
      </c>
      <c r="CY5" t="s">
        <v>415</v>
      </c>
    </row>
    <row r="6" spans="1:103">
      <c r="A6" s="16" t="s">
        <v>345</v>
      </c>
      <c r="B6" s="97">
        <f t="shared" ref="B6:B66" si="1">SUMIF(D6:CY6,"x",$D$1:$CY$1)/50</f>
        <v>0</v>
      </c>
      <c r="C6" s="96">
        <f t="shared" si="0"/>
        <v>0</v>
      </c>
      <c r="AH6"/>
    </row>
    <row r="7" spans="1:103">
      <c r="A7" s="16" t="s">
        <v>347</v>
      </c>
      <c r="B7" s="97">
        <f t="shared" si="1"/>
        <v>0</v>
      </c>
      <c r="C7" s="96">
        <f t="shared" si="0"/>
        <v>0</v>
      </c>
      <c r="AH7"/>
    </row>
    <row r="8" spans="1:103">
      <c r="A8" s="9" t="s">
        <v>259</v>
      </c>
      <c r="B8" s="97">
        <f t="shared" si="1"/>
        <v>14.12</v>
      </c>
      <c r="C8" s="96">
        <f t="shared" si="0"/>
        <v>14</v>
      </c>
      <c r="O8" t="s">
        <v>415</v>
      </c>
      <c r="W8" t="s">
        <v>415</v>
      </c>
      <c r="AB8" t="s">
        <v>415</v>
      </c>
      <c r="AF8" t="s">
        <v>415</v>
      </c>
      <c r="AG8" t="s">
        <v>415</v>
      </c>
      <c r="AH8"/>
      <c r="AT8" t="s">
        <v>415</v>
      </c>
      <c r="AX8" t="s">
        <v>415</v>
      </c>
      <c r="AZ8" t="s">
        <v>415</v>
      </c>
      <c r="BG8" t="s">
        <v>415</v>
      </c>
      <c r="BI8" t="s">
        <v>415</v>
      </c>
      <c r="BW8" t="s">
        <v>415</v>
      </c>
      <c r="CJ8" t="s">
        <v>415</v>
      </c>
      <c r="CN8" t="s">
        <v>415</v>
      </c>
      <c r="CR8" t="s">
        <v>415</v>
      </c>
    </row>
    <row r="9" spans="1:103">
      <c r="A9" s="8" t="s">
        <v>330</v>
      </c>
      <c r="B9" s="97">
        <f t="shared" si="1"/>
        <v>21.04</v>
      </c>
      <c r="C9" s="96">
        <f t="shared" si="0"/>
        <v>19</v>
      </c>
      <c r="D9" t="s">
        <v>415</v>
      </c>
      <c r="O9" t="s">
        <v>415</v>
      </c>
      <c r="V9" t="s">
        <v>415</v>
      </c>
      <c r="W9" t="s">
        <v>415</v>
      </c>
      <c r="AE9" t="s">
        <v>415</v>
      </c>
      <c r="AF9" t="s">
        <v>415</v>
      </c>
      <c r="AG9" t="s">
        <v>415</v>
      </c>
      <c r="AH9"/>
      <c r="AP9" t="s">
        <v>415</v>
      </c>
      <c r="AQ9" t="s">
        <v>415</v>
      </c>
      <c r="AT9" t="s">
        <v>415</v>
      </c>
      <c r="AX9" t="s">
        <v>415</v>
      </c>
      <c r="AZ9" t="s">
        <v>415</v>
      </c>
      <c r="BE9" t="s">
        <v>415</v>
      </c>
      <c r="BG9" t="s">
        <v>415</v>
      </c>
      <c r="BW9" t="s">
        <v>415</v>
      </c>
      <c r="BX9" t="s">
        <v>415</v>
      </c>
      <c r="CB9" t="s">
        <v>415</v>
      </c>
      <c r="CJ9" t="s">
        <v>415</v>
      </c>
      <c r="CR9" t="s">
        <v>415</v>
      </c>
    </row>
    <row r="10" spans="1:103">
      <c r="A10" s="8" t="s">
        <v>257</v>
      </c>
      <c r="B10" s="97">
        <f t="shared" si="1"/>
        <v>15.94</v>
      </c>
      <c r="C10" s="96">
        <f t="shared" si="0"/>
        <v>16</v>
      </c>
      <c r="D10" t="s">
        <v>415</v>
      </c>
      <c r="V10" t="s">
        <v>415</v>
      </c>
      <c r="AE10" t="s">
        <v>415</v>
      </c>
      <c r="AG10" t="s">
        <v>415</v>
      </c>
      <c r="AH10"/>
      <c r="AP10" t="s">
        <v>415</v>
      </c>
      <c r="AQ10" t="s">
        <v>415</v>
      </c>
      <c r="AT10" t="s">
        <v>415</v>
      </c>
      <c r="AX10" t="s">
        <v>415</v>
      </c>
      <c r="BE10" t="s">
        <v>415</v>
      </c>
      <c r="BG10" t="s">
        <v>415</v>
      </c>
      <c r="BI10" t="s">
        <v>415</v>
      </c>
      <c r="BW10" t="s">
        <v>415</v>
      </c>
      <c r="BX10" t="s">
        <v>415</v>
      </c>
      <c r="CB10" t="s">
        <v>415</v>
      </c>
      <c r="CN10" t="s">
        <v>415</v>
      </c>
      <c r="CR10" t="s">
        <v>415</v>
      </c>
    </row>
    <row r="11" spans="1:103">
      <c r="A11" s="8" t="s">
        <v>196</v>
      </c>
      <c r="B11" s="97">
        <f t="shared" si="1"/>
        <v>21.68</v>
      </c>
      <c r="C11" s="96">
        <f t="shared" si="0"/>
        <v>18</v>
      </c>
      <c r="D11" t="s">
        <v>415</v>
      </c>
      <c r="O11" t="s">
        <v>415</v>
      </c>
      <c r="V11" t="s">
        <v>415</v>
      </c>
      <c r="W11" t="s">
        <v>415</v>
      </c>
      <c r="AA11" t="s">
        <v>415</v>
      </c>
      <c r="AB11" t="s">
        <v>415</v>
      </c>
      <c r="AE11" t="s">
        <v>415</v>
      </c>
      <c r="AG11" t="s">
        <v>415</v>
      </c>
      <c r="AH11"/>
      <c r="AP11" t="s">
        <v>415</v>
      </c>
      <c r="AQ11" t="s">
        <v>415</v>
      </c>
      <c r="AT11" t="s">
        <v>415</v>
      </c>
      <c r="AX11" t="s">
        <v>415</v>
      </c>
      <c r="AZ11" t="s">
        <v>415</v>
      </c>
      <c r="BE11" t="s">
        <v>415</v>
      </c>
      <c r="BG11" t="s">
        <v>415</v>
      </c>
      <c r="BX11" t="s">
        <v>415</v>
      </c>
      <c r="CJ11" t="s">
        <v>415</v>
      </c>
      <c r="CN11" t="s">
        <v>415</v>
      </c>
    </row>
    <row r="12" spans="1:103">
      <c r="A12" s="17" t="s">
        <v>11</v>
      </c>
      <c r="B12" s="97">
        <f t="shared" si="1"/>
        <v>4.8</v>
      </c>
      <c r="C12" s="96">
        <f t="shared" si="0"/>
        <v>3</v>
      </c>
      <c r="M12" t="s">
        <v>415</v>
      </c>
      <c r="AC12" t="s">
        <v>415</v>
      </c>
      <c r="AD12" t="s">
        <v>415</v>
      </c>
      <c r="AH12"/>
    </row>
    <row r="13" spans="1:103">
      <c r="A13" s="16" t="s">
        <v>260</v>
      </c>
      <c r="B13" s="97">
        <f t="shared" si="1"/>
        <v>4.08</v>
      </c>
      <c r="C13" s="96">
        <f t="shared" si="0"/>
        <v>6</v>
      </c>
      <c r="AH13" t="s">
        <v>415</v>
      </c>
      <c r="AL13" t="s">
        <v>415</v>
      </c>
      <c r="BY13" t="s">
        <v>415</v>
      </c>
      <c r="CD13" t="s">
        <v>415</v>
      </c>
      <c r="CP13" t="s">
        <v>415</v>
      </c>
      <c r="CQ13" t="s">
        <v>415</v>
      </c>
    </row>
    <row r="14" spans="1:103">
      <c r="A14" s="17" t="s">
        <v>250</v>
      </c>
      <c r="B14" s="97">
        <f t="shared" si="1"/>
        <v>10.68</v>
      </c>
      <c r="C14" s="96">
        <f t="shared" si="0"/>
        <v>12</v>
      </c>
      <c r="R14" t="s">
        <v>415</v>
      </c>
      <c r="X14" t="s">
        <v>415</v>
      </c>
      <c r="AH14" t="s">
        <v>415</v>
      </c>
      <c r="AW14" t="s">
        <v>415</v>
      </c>
      <c r="BF14" t="s">
        <v>415</v>
      </c>
      <c r="BH14" t="s">
        <v>415</v>
      </c>
      <c r="BL14" t="s">
        <v>415</v>
      </c>
      <c r="BN14" t="s">
        <v>415</v>
      </c>
      <c r="BS14" t="s">
        <v>415</v>
      </c>
      <c r="BW14" t="s">
        <v>415</v>
      </c>
      <c r="CR14" t="s">
        <v>415</v>
      </c>
      <c r="CU14" t="s">
        <v>415</v>
      </c>
    </row>
    <row r="15" spans="1:103">
      <c r="A15" s="16" t="s">
        <v>13</v>
      </c>
      <c r="B15" s="97">
        <f t="shared" si="1"/>
        <v>4.58</v>
      </c>
      <c r="C15" s="96">
        <f t="shared" si="0"/>
        <v>4</v>
      </c>
      <c r="M15" t="s">
        <v>415</v>
      </c>
      <c r="AD15" t="s">
        <v>415</v>
      </c>
      <c r="AH15"/>
      <c r="AU15" t="s">
        <v>415</v>
      </c>
      <c r="CS15" t="s">
        <v>415</v>
      </c>
    </row>
    <row r="16" spans="1:103">
      <c r="A16" s="12" t="s">
        <v>190</v>
      </c>
      <c r="B16" s="97">
        <f t="shared" si="1"/>
        <v>2.38</v>
      </c>
      <c r="C16" s="96">
        <f t="shared" si="0"/>
        <v>2</v>
      </c>
      <c r="G16" t="s">
        <v>415</v>
      </c>
      <c r="AH16"/>
      <c r="CD16" t="s">
        <v>415</v>
      </c>
    </row>
    <row r="17" spans="1:103">
      <c r="A17" s="16" t="s">
        <v>331</v>
      </c>
      <c r="B17" s="97">
        <f t="shared" si="1"/>
        <v>14.94</v>
      </c>
      <c r="C17" s="96">
        <f t="shared" si="0"/>
        <v>19</v>
      </c>
      <c r="J17" t="s">
        <v>415</v>
      </c>
      <c r="L17" t="s">
        <v>415</v>
      </c>
      <c r="W17" t="s">
        <v>415</v>
      </c>
      <c r="AA17" t="s">
        <v>415</v>
      </c>
      <c r="AH17"/>
      <c r="AR17" t="s">
        <v>415</v>
      </c>
      <c r="BE17" t="s">
        <v>415</v>
      </c>
      <c r="BI17" t="s">
        <v>415</v>
      </c>
      <c r="BO17" t="s">
        <v>415</v>
      </c>
      <c r="BR17" t="s">
        <v>415</v>
      </c>
      <c r="BX17" t="s">
        <v>415</v>
      </c>
      <c r="BZ17" t="s">
        <v>415</v>
      </c>
      <c r="CB17" t="s">
        <v>415</v>
      </c>
      <c r="CC17" t="s">
        <v>415</v>
      </c>
      <c r="CJ17" t="s">
        <v>415</v>
      </c>
      <c r="CK17" t="s">
        <v>415</v>
      </c>
      <c r="CL17" t="s">
        <v>415</v>
      </c>
      <c r="CM17" t="s">
        <v>415</v>
      </c>
      <c r="CN17" t="s">
        <v>415</v>
      </c>
      <c r="CO17" t="s">
        <v>415</v>
      </c>
    </row>
    <row r="18" spans="1:103">
      <c r="A18" s="17" t="s">
        <v>148</v>
      </c>
      <c r="B18" s="97">
        <f t="shared" si="1"/>
        <v>0.84</v>
      </c>
      <c r="C18" s="96">
        <f t="shared" si="0"/>
        <v>1</v>
      </c>
      <c r="AH18"/>
      <c r="BJ18" t="s">
        <v>415</v>
      </c>
    </row>
    <row r="19" spans="1:103">
      <c r="A19" s="16" t="s">
        <v>9</v>
      </c>
      <c r="B19" s="97">
        <f t="shared" si="1"/>
        <v>8.44</v>
      </c>
      <c r="C19" s="96">
        <f t="shared" si="0"/>
        <v>8</v>
      </c>
      <c r="E19" t="s">
        <v>415</v>
      </c>
      <c r="I19" t="s">
        <v>415</v>
      </c>
      <c r="AF19" t="s">
        <v>415</v>
      </c>
      <c r="AH19" t="s">
        <v>415</v>
      </c>
      <c r="BH19" t="s">
        <v>415</v>
      </c>
      <c r="BS19" t="s">
        <v>415</v>
      </c>
      <c r="CT19" t="s">
        <v>415</v>
      </c>
      <c r="CW19" t="s">
        <v>415</v>
      </c>
    </row>
    <row r="20" spans="1:103">
      <c r="A20" s="16" t="s">
        <v>361</v>
      </c>
      <c r="B20" s="97">
        <f t="shared" si="1"/>
        <v>2.4</v>
      </c>
      <c r="C20" s="96">
        <f t="shared" si="0"/>
        <v>3</v>
      </c>
      <c r="AH20"/>
      <c r="AN20" t="s">
        <v>415</v>
      </c>
      <c r="BC20" t="s">
        <v>415</v>
      </c>
      <c r="CS20" t="s">
        <v>415</v>
      </c>
    </row>
    <row r="21" spans="1:103">
      <c r="A21" s="9" t="s">
        <v>29</v>
      </c>
      <c r="B21" s="97">
        <f t="shared" si="1"/>
        <v>7.92</v>
      </c>
      <c r="C21" s="96">
        <f t="shared" si="0"/>
        <v>9</v>
      </c>
      <c r="D21" t="s">
        <v>415</v>
      </c>
      <c r="R21" t="s">
        <v>415</v>
      </c>
      <c r="AH21"/>
      <c r="AY21" t="s">
        <v>415</v>
      </c>
      <c r="BB21" t="s">
        <v>415</v>
      </c>
      <c r="BF21" t="s">
        <v>415</v>
      </c>
      <c r="BI21" t="s">
        <v>415</v>
      </c>
      <c r="CM21" t="s">
        <v>415</v>
      </c>
      <c r="CV21" t="s">
        <v>415</v>
      </c>
      <c r="CY21" t="s">
        <v>415</v>
      </c>
    </row>
    <row r="22" spans="1:103">
      <c r="A22" s="9" t="s">
        <v>26</v>
      </c>
      <c r="B22" s="97">
        <f t="shared" si="1"/>
        <v>9.84</v>
      </c>
      <c r="C22" s="96">
        <f t="shared" si="0"/>
        <v>11</v>
      </c>
      <c r="D22" t="s">
        <v>415</v>
      </c>
      <c r="R22" t="s">
        <v>415</v>
      </c>
      <c r="AA22" t="s">
        <v>415</v>
      </c>
      <c r="AH22"/>
      <c r="AU22" t="s">
        <v>415</v>
      </c>
      <c r="AY22" t="s">
        <v>415</v>
      </c>
      <c r="BB22" t="s">
        <v>415</v>
      </c>
      <c r="BF22" t="s">
        <v>415</v>
      </c>
      <c r="CM22" t="s">
        <v>415</v>
      </c>
      <c r="CU22" t="s">
        <v>415</v>
      </c>
      <c r="CV22" t="s">
        <v>415</v>
      </c>
      <c r="CY22" t="s">
        <v>415</v>
      </c>
    </row>
    <row r="23" spans="1:103">
      <c r="A23" s="9" t="s">
        <v>22</v>
      </c>
      <c r="B23" s="97">
        <f t="shared" si="1"/>
        <v>2.36</v>
      </c>
      <c r="C23" s="96">
        <f t="shared" si="0"/>
        <v>3</v>
      </c>
      <c r="AH23"/>
      <c r="AP23" t="s">
        <v>415</v>
      </c>
      <c r="BJ23" t="s">
        <v>415</v>
      </c>
      <c r="CL23" t="s">
        <v>415</v>
      </c>
    </row>
    <row r="24" spans="1:103">
      <c r="A24" s="9" t="s">
        <v>19</v>
      </c>
      <c r="B24" s="97">
        <f t="shared" si="1"/>
        <v>18.02</v>
      </c>
      <c r="C24" s="96">
        <f t="shared" si="0"/>
        <v>19</v>
      </c>
      <c r="D24" t="s">
        <v>415</v>
      </c>
      <c r="R24" t="s">
        <v>415</v>
      </c>
      <c r="U24" t="s">
        <v>415</v>
      </c>
      <c r="AA24" t="s">
        <v>415</v>
      </c>
      <c r="AE24" t="s">
        <v>415</v>
      </c>
      <c r="AH24"/>
      <c r="AI24" t="s">
        <v>415</v>
      </c>
      <c r="AP24" t="s">
        <v>415</v>
      </c>
      <c r="AX24" t="s">
        <v>415</v>
      </c>
      <c r="BB24" t="s">
        <v>415</v>
      </c>
      <c r="BF24" t="s">
        <v>415</v>
      </c>
      <c r="BO24" t="s">
        <v>415</v>
      </c>
      <c r="BP24" t="s">
        <v>415</v>
      </c>
      <c r="BR24" t="s">
        <v>415</v>
      </c>
      <c r="BV24" t="s">
        <v>415</v>
      </c>
      <c r="CE24" t="s">
        <v>415</v>
      </c>
      <c r="CH24" t="s">
        <v>415</v>
      </c>
      <c r="CJ24" t="s">
        <v>415</v>
      </c>
      <c r="CU24" t="s">
        <v>415</v>
      </c>
      <c r="CV24" t="s">
        <v>415</v>
      </c>
    </row>
    <row r="25" spans="1:103">
      <c r="A25" s="8" t="s">
        <v>20</v>
      </c>
      <c r="B25" s="97">
        <f t="shared" si="1"/>
        <v>30</v>
      </c>
      <c r="C25" s="96">
        <f t="shared" si="0"/>
        <v>27</v>
      </c>
      <c r="H25" t="s">
        <v>415</v>
      </c>
      <c r="J25" t="s">
        <v>415</v>
      </c>
      <c r="L25" t="s">
        <v>415</v>
      </c>
      <c r="M25" t="s">
        <v>415</v>
      </c>
      <c r="O25" t="s">
        <v>415</v>
      </c>
      <c r="W25" t="s">
        <v>415</v>
      </c>
      <c r="Y25" t="s">
        <v>415</v>
      </c>
      <c r="Z25" t="s">
        <v>415</v>
      </c>
      <c r="AB25" t="s">
        <v>415</v>
      </c>
      <c r="AD25" t="s">
        <v>415</v>
      </c>
      <c r="AG25" t="s">
        <v>415</v>
      </c>
      <c r="AH25"/>
      <c r="AQ25" t="s">
        <v>415</v>
      </c>
      <c r="AR25" t="s">
        <v>415</v>
      </c>
      <c r="AT25" t="s">
        <v>415</v>
      </c>
      <c r="AY25" t="s">
        <v>415</v>
      </c>
      <c r="AZ25" t="s">
        <v>415</v>
      </c>
      <c r="BE25" t="s">
        <v>415</v>
      </c>
      <c r="BG25" t="s">
        <v>415</v>
      </c>
      <c r="BI25" t="s">
        <v>415</v>
      </c>
      <c r="BL25" t="s">
        <v>415</v>
      </c>
      <c r="BT25" t="s">
        <v>415</v>
      </c>
      <c r="BU25" t="s">
        <v>415</v>
      </c>
      <c r="BY25" t="s">
        <v>415</v>
      </c>
      <c r="CO25" t="s">
        <v>415</v>
      </c>
      <c r="CP25" t="s">
        <v>415</v>
      </c>
      <c r="CR25" t="s">
        <v>415</v>
      </c>
      <c r="CY25" t="s">
        <v>415</v>
      </c>
    </row>
    <row r="26" spans="1:103">
      <c r="A26" s="16" t="s">
        <v>175</v>
      </c>
      <c r="B26" s="97">
        <f t="shared" si="1"/>
        <v>18.600000000000001</v>
      </c>
      <c r="C26" s="96">
        <f t="shared" si="0"/>
        <v>18</v>
      </c>
      <c r="E26" t="s">
        <v>415</v>
      </c>
      <c r="I26" t="s">
        <v>415</v>
      </c>
      <c r="P26" t="s">
        <v>415</v>
      </c>
      <c r="Q26" t="s">
        <v>415</v>
      </c>
      <c r="S26" t="s">
        <v>415</v>
      </c>
      <c r="X26" t="s">
        <v>415</v>
      </c>
      <c r="AC26" t="s">
        <v>415</v>
      </c>
      <c r="AF26" t="s">
        <v>415</v>
      </c>
      <c r="AH26"/>
      <c r="AJ26" t="s">
        <v>415</v>
      </c>
      <c r="BH26" t="s">
        <v>415</v>
      </c>
      <c r="BK26" t="s">
        <v>415</v>
      </c>
      <c r="BZ26" t="s">
        <v>415</v>
      </c>
      <c r="CC26" t="s">
        <v>415</v>
      </c>
      <c r="CG26" t="s">
        <v>415</v>
      </c>
      <c r="CI26" t="s">
        <v>415</v>
      </c>
      <c r="CT26" t="s">
        <v>415</v>
      </c>
      <c r="CW26" t="s">
        <v>415</v>
      </c>
      <c r="CX26" t="s">
        <v>415</v>
      </c>
    </row>
    <row r="27" spans="1:103" ht="25.5">
      <c r="A27" s="8" t="s">
        <v>234</v>
      </c>
      <c r="B27" s="97">
        <f t="shared" si="1"/>
        <v>3.18</v>
      </c>
      <c r="C27" s="96">
        <f t="shared" si="0"/>
        <v>4</v>
      </c>
      <c r="AH27"/>
      <c r="AV27" t="s">
        <v>415</v>
      </c>
      <c r="BC27" t="s">
        <v>415</v>
      </c>
      <c r="BJ27" t="s">
        <v>415</v>
      </c>
      <c r="CN27" t="s">
        <v>415</v>
      </c>
    </row>
    <row r="28" spans="1:103">
      <c r="A28" s="8" t="s">
        <v>358</v>
      </c>
      <c r="B28" s="97">
        <f t="shared" si="1"/>
        <v>3.66</v>
      </c>
      <c r="C28" s="96">
        <f t="shared" si="0"/>
        <v>3</v>
      </c>
      <c r="AH28"/>
      <c r="AN28" t="s">
        <v>415</v>
      </c>
      <c r="AO28" t="s">
        <v>415</v>
      </c>
      <c r="AV28" t="s">
        <v>415</v>
      </c>
    </row>
    <row r="29" spans="1:103">
      <c r="A29" s="8" t="s">
        <v>180</v>
      </c>
      <c r="B29" s="97">
        <f t="shared" si="1"/>
        <v>18.84</v>
      </c>
      <c r="C29" s="96">
        <f t="shared" si="0"/>
        <v>17</v>
      </c>
      <c r="E29" t="s">
        <v>415</v>
      </c>
      <c r="F29" t="s">
        <v>415</v>
      </c>
      <c r="I29" t="s">
        <v>415</v>
      </c>
      <c r="R29" t="s">
        <v>415</v>
      </c>
      <c r="W29" t="s">
        <v>415</v>
      </c>
      <c r="AB29" t="s">
        <v>415</v>
      </c>
      <c r="AH29"/>
      <c r="AQ29" t="s">
        <v>415</v>
      </c>
      <c r="AR29" t="s">
        <v>415</v>
      </c>
      <c r="AT29" t="s">
        <v>415</v>
      </c>
      <c r="AW29" t="s">
        <v>415</v>
      </c>
      <c r="AZ29" t="s">
        <v>415</v>
      </c>
      <c r="BL29" t="s">
        <v>415</v>
      </c>
      <c r="BN29" t="s">
        <v>415</v>
      </c>
      <c r="CI29" t="s">
        <v>415</v>
      </c>
      <c r="CM29" t="s">
        <v>415</v>
      </c>
      <c r="CS29" t="s">
        <v>415</v>
      </c>
      <c r="CT29" t="s">
        <v>415</v>
      </c>
    </row>
    <row r="30" spans="1:103" ht="25.5">
      <c r="A30" s="9" t="s">
        <v>216</v>
      </c>
      <c r="B30" s="97">
        <f t="shared" si="1"/>
        <v>7.58</v>
      </c>
      <c r="C30" s="96">
        <f t="shared" si="0"/>
        <v>8</v>
      </c>
      <c r="AC30" t="s">
        <v>415</v>
      </c>
      <c r="AH30"/>
      <c r="AL30" t="s">
        <v>415</v>
      </c>
      <c r="AN30" t="s">
        <v>415</v>
      </c>
      <c r="AS30" t="s">
        <v>415</v>
      </c>
      <c r="BC30" t="s">
        <v>415</v>
      </c>
      <c r="BM30" t="s">
        <v>415</v>
      </c>
      <c r="CA30" t="s">
        <v>415</v>
      </c>
      <c r="CX30" t="s">
        <v>415</v>
      </c>
    </row>
    <row r="31" spans="1:103">
      <c r="A31" s="8" t="s">
        <v>27</v>
      </c>
      <c r="B31" s="97">
        <f t="shared" si="1"/>
        <v>16.88</v>
      </c>
      <c r="C31" s="96">
        <f t="shared" si="0"/>
        <v>16</v>
      </c>
      <c r="E31" t="s">
        <v>415</v>
      </c>
      <c r="F31" t="s">
        <v>415</v>
      </c>
      <c r="I31" t="s">
        <v>415</v>
      </c>
      <c r="W31" t="s">
        <v>415</v>
      </c>
      <c r="AA31" t="s">
        <v>415</v>
      </c>
      <c r="AB31" t="s">
        <v>415</v>
      </c>
      <c r="AH31"/>
      <c r="AR31" t="s">
        <v>415</v>
      </c>
      <c r="AT31" t="s">
        <v>415</v>
      </c>
      <c r="AW31" t="s">
        <v>415</v>
      </c>
      <c r="AZ31" t="s">
        <v>415</v>
      </c>
      <c r="BN31" t="s">
        <v>415</v>
      </c>
      <c r="CD31" t="s">
        <v>415</v>
      </c>
      <c r="CI31" t="s">
        <v>415</v>
      </c>
      <c r="CS31" t="s">
        <v>415</v>
      </c>
      <c r="CT31" t="s">
        <v>415</v>
      </c>
      <c r="CW31" t="s">
        <v>415</v>
      </c>
    </row>
    <row r="32" spans="1:103">
      <c r="A32" s="9" t="s">
        <v>215</v>
      </c>
      <c r="B32" s="97">
        <f t="shared" si="1"/>
        <v>6.6</v>
      </c>
      <c r="C32" s="96">
        <f t="shared" si="0"/>
        <v>7</v>
      </c>
      <c r="AC32" t="s">
        <v>415</v>
      </c>
      <c r="AH32"/>
      <c r="AL32" t="s">
        <v>415</v>
      </c>
      <c r="AN32" t="s">
        <v>415</v>
      </c>
      <c r="AS32" t="s">
        <v>415</v>
      </c>
      <c r="BM32" t="s">
        <v>415</v>
      </c>
      <c r="CA32" t="s">
        <v>415</v>
      </c>
      <c r="CX32" t="s">
        <v>415</v>
      </c>
    </row>
    <row r="33" spans="1:103">
      <c r="A33" s="9" t="s">
        <v>197</v>
      </c>
      <c r="B33" s="97">
        <f t="shared" si="1"/>
        <v>1.58</v>
      </c>
      <c r="C33" s="96">
        <f t="shared" si="0"/>
        <v>3</v>
      </c>
      <c r="AH33"/>
      <c r="BJ33" t="s">
        <v>415</v>
      </c>
      <c r="CG33" t="s">
        <v>415</v>
      </c>
      <c r="CH33" t="s">
        <v>415</v>
      </c>
    </row>
    <row r="34" spans="1:103">
      <c r="A34" s="8" t="s">
        <v>28</v>
      </c>
      <c r="B34" s="97">
        <f t="shared" si="1"/>
        <v>4.66</v>
      </c>
      <c r="C34" s="96">
        <f t="shared" si="0"/>
        <v>4</v>
      </c>
      <c r="R34" t="s">
        <v>415</v>
      </c>
      <c r="W34" t="s">
        <v>415</v>
      </c>
      <c r="AH34"/>
      <c r="AO34" t="s">
        <v>415</v>
      </c>
      <c r="CW34" t="s">
        <v>415</v>
      </c>
    </row>
    <row r="35" spans="1:103">
      <c r="A35" s="8" t="s">
        <v>30</v>
      </c>
      <c r="B35" s="97">
        <f t="shared" si="1"/>
        <v>1.26</v>
      </c>
      <c r="C35" s="96">
        <f t="shared" si="0"/>
        <v>1</v>
      </c>
      <c r="AH35"/>
      <c r="AO35" t="s">
        <v>415</v>
      </c>
    </row>
    <row r="36" spans="1:103">
      <c r="A36" s="9" t="s">
        <v>149</v>
      </c>
      <c r="B36" s="97">
        <f t="shared" si="1"/>
        <v>23.08</v>
      </c>
      <c r="C36" s="96">
        <f t="shared" si="0"/>
        <v>25</v>
      </c>
      <c r="D36" t="s">
        <v>415</v>
      </c>
      <c r="F36" t="s">
        <v>415</v>
      </c>
      <c r="I36" t="s">
        <v>415</v>
      </c>
      <c r="P36" t="s">
        <v>415</v>
      </c>
      <c r="V36" t="s">
        <v>415</v>
      </c>
      <c r="AG36" t="s">
        <v>415</v>
      </c>
      <c r="AH36"/>
      <c r="AN36" t="s">
        <v>415</v>
      </c>
      <c r="AQ36" t="s">
        <v>415</v>
      </c>
      <c r="AT36" t="s">
        <v>415</v>
      </c>
      <c r="AZ36" t="s">
        <v>415</v>
      </c>
      <c r="BE36" t="s">
        <v>415</v>
      </c>
      <c r="BH36" t="s">
        <v>415</v>
      </c>
      <c r="BJ36" t="s">
        <v>415</v>
      </c>
      <c r="BK36" t="s">
        <v>415</v>
      </c>
      <c r="BL36" t="s">
        <v>415</v>
      </c>
      <c r="BS36" t="s">
        <v>415</v>
      </c>
      <c r="BT36" t="s">
        <v>415</v>
      </c>
      <c r="BW36" t="s">
        <v>415</v>
      </c>
      <c r="CC36" t="s">
        <v>415</v>
      </c>
      <c r="CL36" t="s">
        <v>415</v>
      </c>
      <c r="CM36" t="s">
        <v>415</v>
      </c>
      <c r="CQ36" t="s">
        <v>415</v>
      </c>
      <c r="CR36" t="s">
        <v>415</v>
      </c>
      <c r="CT36" t="s">
        <v>415</v>
      </c>
      <c r="CV36" t="s">
        <v>415</v>
      </c>
    </row>
    <row r="37" spans="1:103">
      <c r="A37" s="9" t="s">
        <v>229</v>
      </c>
      <c r="B37" s="97">
        <f t="shared" si="1"/>
        <v>0</v>
      </c>
      <c r="C37" s="96">
        <f t="shared" si="0"/>
        <v>0</v>
      </c>
      <c r="AH37"/>
    </row>
    <row r="38" spans="1:103">
      <c r="A38" s="8" t="s">
        <v>153</v>
      </c>
      <c r="B38" s="97">
        <f>SUMIF(D38:CY38,"x",$D$1:$CY$1)/50</f>
        <v>8.7200000000000006</v>
      </c>
      <c r="C38" s="96">
        <f>COUNTA(D38:XFD38)</f>
        <v>9</v>
      </c>
      <c r="P38" t="s">
        <v>415</v>
      </c>
      <c r="Y38" t="s">
        <v>415</v>
      </c>
      <c r="AH38"/>
      <c r="AS38" t="s">
        <v>415</v>
      </c>
      <c r="BG38" t="s">
        <v>415</v>
      </c>
      <c r="BJ38" t="s">
        <v>415</v>
      </c>
      <c r="BK38" t="s">
        <v>415</v>
      </c>
      <c r="BM38" t="s">
        <v>415</v>
      </c>
      <c r="BS38" t="s">
        <v>415</v>
      </c>
      <c r="CP38" t="s">
        <v>415</v>
      </c>
    </row>
    <row r="39" spans="1:103">
      <c r="A39" s="12" t="s">
        <v>136</v>
      </c>
      <c r="B39" s="97">
        <f t="shared" si="1"/>
        <v>39.840000000000003</v>
      </c>
      <c r="C39" s="96">
        <f t="shared" si="0"/>
        <v>38</v>
      </c>
      <c r="E39" t="s">
        <v>415</v>
      </c>
      <c r="H39" t="s">
        <v>415</v>
      </c>
      <c r="O39" t="s">
        <v>415</v>
      </c>
      <c r="Q39" t="s">
        <v>415</v>
      </c>
      <c r="R39" t="s">
        <v>415</v>
      </c>
      <c r="S39" t="s">
        <v>415</v>
      </c>
      <c r="T39" t="s">
        <v>415</v>
      </c>
      <c r="W39" t="s">
        <v>415</v>
      </c>
      <c r="X39" t="s">
        <v>415</v>
      </c>
      <c r="Z39" t="s">
        <v>415</v>
      </c>
      <c r="AA39" t="s">
        <v>415</v>
      </c>
      <c r="AB39" t="s">
        <v>415</v>
      </c>
      <c r="AC39" t="s">
        <v>415</v>
      </c>
      <c r="AD39" t="s">
        <v>415</v>
      </c>
      <c r="AH39"/>
      <c r="AI39" t="s">
        <v>415</v>
      </c>
      <c r="AK39" t="s">
        <v>415</v>
      </c>
      <c r="AP39" t="s">
        <v>415</v>
      </c>
      <c r="AR39" t="s">
        <v>415</v>
      </c>
      <c r="AV39" t="s">
        <v>415</v>
      </c>
      <c r="AX39" t="s">
        <v>415</v>
      </c>
      <c r="AY39" t="s">
        <v>415</v>
      </c>
      <c r="BC39" t="s">
        <v>415</v>
      </c>
      <c r="BF39" t="s">
        <v>415</v>
      </c>
      <c r="BI39" t="s">
        <v>415</v>
      </c>
      <c r="BP39" t="s">
        <v>415</v>
      </c>
      <c r="BR39" t="s">
        <v>415</v>
      </c>
      <c r="BU39" t="s">
        <v>415</v>
      </c>
      <c r="BV39" t="s">
        <v>415</v>
      </c>
      <c r="CA39" t="s">
        <v>415</v>
      </c>
      <c r="CD39" t="s">
        <v>415</v>
      </c>
      <c r="CF39" t="s">
        <v>415</v>
      </c>
      <c r="CI39" t="s">
        <v>415</v>
      </c>
      <c r="CK39" t="s">
        <v>415</v>
      </c>
      <c r="CN39" t="s">
        <v>415</v>
      </c>
      <c r="CO39" t="s">
        <v>415</v>
      </c>
      <c r="CS39" t="s">
        <v>415</v>
      </c>
      <c r="CU39" t="s">
        <v>415</v>
      </c>
      <c r="CY39" t="s">
        <v>415</v>
      </c>
    </row>
    <row r="40" spans="1:103">
      <c r="A40" s="9" t="s">
        <v>7</v>
      </c>
      <c r="B40" s="97">
        <f t="shared" si="1"/>
        <v>0</v>
      </c>
      <c r="C40" s="96">
        <f t="shared" si="0"/>
        <v>0</v>
      </c>
      <c r="AH40"/>
    </row>
    <row r="41" spans="1:103">
      <c r="A41" s="12" t="s">
        <v>137</v>
      </c>
      <c r="B41" s="97">
        <f t="shared" si="1"/>
        <v>42.46</v>
      </c>
      <c r="C41" s="96">
        <f t="shared" si="0"/>
        <v>41</v>
      </c>
      <c r="D41" t="s">
        <v>415</v>
      </c>
      <c r="F41" t="s">
        <v>415</v>
      </c>
      <c r="I41" t="s">
        <v>415</v>
      </c>
      <c r="J41" t="s">
        <v>415</v>
      </c>
      <c r="M41" t="s">
        <v>415</v>
      </c>
      <c r="P41" t="s">
        <v>415</v>
      </c>
      <c r="U41" t="s">
        <v>415</v>
      </c>
      <c r="V41" t="s">
        <v>415</v>
      </c>
      <c r="Y41" t="s">
        <v>415</v>
      </c>
      <c r="AE41" t="s">
        <v>415</v>
      </c>
      <c r="AF41" t="s">
        <v>415</v>
      </c>
      <c r="AG41" t="s">
        <v>415</v>
      </c>
      <c r="AH41" t="s">
        <v>415</v>
      </c>
      <c r="AJ41" t="s">
        <v>415</v>
      </c>
      <c r="AN41" t="s">
        <v>415</v>
      </c>
      <c r="AQ41" t="s">
        <v>415</v>
      </c>
      <c r="AS41" t="s">
        <v>415</v>
      </c>
      <c r="AT41" t="s">
        <v>415</v>
      </c>
      <c r="AW41" t="s">
        <v>415</v>
      </c>
      <c r="AZ41" t="s">
        <v>415</v>
      </c>
      <c r="BB41" t="s">
        <v>415</v>
      </c>
      <c r="BE41" t="s">
        <v>415</v>
      </c>
      <c r="BG41" t="s">
        <v>415</v>
      </c>
      <c r="BH41" t="s">
        <v>415</v>
      </c>
      <c r="BJ41" t="s">
        <v>415</v>
      </c>
      <c r="BK41" t="s">
        <v>415</v>
      </c>
      <c r="BL41" t="s">
        <v>415</v>
      </c>
      <c r="BM41" t="s">
        <v>415</v>
      </c>
      <c r="BN41" t="s">
        <v>415</v>
      </c>
      <c r="BO41" t="s">
        <v>415</v>
      </c>
      <c r="BS41" t="s">
        <v>415</v>
      </c>
      <c r="BW41" t="s">
        <v>415</v>
      </c>
      <c r="CC41" t="s">
        <v>415</v>
      </c>
      <c r="CE41" t="s">
        <v>415</v>
      </c>
      <c r="CH41" t="s">
        <v>415</v>
      </c>
      <c r="CJ41" t="s">
        <v>415</v>
      </c>
      <c r="CL41" t="s">
        <v>415</v>
      </c>
      <c r="CP41" t="s">
        <v>415</v>
      </c>
      <c r="CQ41" t="s">
        <v>415</v>
      </c>
      <c r="CR41" t="s">
        <v>415</v>
      </c>
      <c r="CT41" t="s">
        <v>415</v>
      </c>
    </row>
    <row r="42" spans="1:103">
      <c r="A42" s="8" t="s">
        <v>332</v>
      </c>
      <c r="B42" s="97">
        <f t="shared" si="1"/>
        <v>0</v>
      </c>
      <c r="C42" s="96">
        <f t="shared" si="0"/>
        <v>0</v>
      </c>
      <c r="AH42"/>
    </row>
    <row r="43" spans="1:103">
      <c r="A43" s="8" t="s">
        <v>236</v>
      </c>
      <c r="B43" s="97">
        <f t="shared" si="1"/>
        <v>1.4</v>
      </c>
      <c r="C43" s="96">
        <f t="shared" si="0"/>
        <v>3</v>
      </c>
      <c r="AH43"/>
      <c r="BD43" t="s">
        <v>415</v>
      </c>
      <c r="CG43" t="s">
        <v>415</v>
      </c>
      <c r="CW43" t="s">
        <v>415</v>
      </c>
    </row>
    <row r="44" spans="1:103" ht="25.5">
      <c r="A44" s="8" t="s">
        <v>188</v>
      </c>
      <c r="B44" s="97">
        <f t="shared" si="1"/>
        <v>0</v>
      </c>
      <c r="C44" s="96">
        <f t="shared" si="0"/>
        <v>0</v>
      </c>
      <c r="AH44"/>
    </row>
    <row r="45" spans="1:103">
      <c r="A45" s="16" t="s">
        <v>186</v>
      </c>
      <c r="B45" s="97">
        <f t="shared" si="1"/>
        <v>2.42</v>
      </c>
      <c r="C45" s="96">
        <f t="shared" si="0"/>
        <v>4</v>
      </c>
      <c r="AH45"/>
      <c r="BA45" t="s">
        <v>415</v>
      </c>
      <c r="BD45" t="s">
        <v>415</v>
      </c>
      <c r="CG45" t="s">
        <v>415</v>
      </c>
      <c r="CW45" t="s">
        <v>415</v>
      </c>
    </row>
    <row r="46" spans="1:103">
      <c r="A46" s="10" t="s">
        <v>32</v>
      </c>
      <c r="B46" s="97">
        <f t="shared" si="1"/>
        <v>35.520000000000003</v>
      </c>
      <c r="C46" s="96">
        <f t="shared" si="0"/>
        <v>33</v>
      </c>
      <c r="D46" t="s">
        <v>415</v>
      </c>
      <c r="E46" t="s">
        <v>415</v>
      </c>
      <c r="F46" t="s">
        <v>415</v>
      </c>
      <c r="I46" t="s">
        <v>415</v>
      </c>
      <c r="P46" t="s">
        <v>415</v>
      </c>
      <c r="T46" t="s">
        <v>415</v>
      </c>
      <c r="V46" t="s">
        <v>415</v>
      </c>
      <c r="Z46" t="s">
        <v>415</v>
      </c>
      <c r="AA46" t="s">
        <v>415</v>
      </c>
      <c r="AD46" t="s">
        <v>415</v>
      </c>
      <c r="AF46" t="s">
        <v>415</v>
      </c>
      <c r="AG46" t="s">
        <v>415</v>
      </c>
      <c r="AH46" t="s">
        <v>415</v>
      </c>
      <c r="AN46" t="s">
        <v>415</v>
      </c>
      <c r="AP46" t="s">
        <v>415</v>
      </c>
      <c r="AR46" t="s">
        <v>415</v>
      </c>
      <c r="AV46" t="s">
        <v>415</v>
      </c>
      <c r="AW46" t="s">
        <v>415</v>
      </c>
      <c r="AZ46" t="s">
        <v>415</v>
      </c>
      <c r="BG46" t="s">
        <v>415</v>
      </c>
      <c r="BH46" t="s">
        <v>415</v>
      </c>
      <c r="BJ46" t="s">
        <v>415</v>
      </c>
      <c r="BN46" t="s">
        <v>415</v>
      </c>
      <c r="BS46" t="s">
        <v>415</v>
      </c>
      <c r="BU46" t="s">
        <v>415</v>
      </c>
      <c r="BW46" t="s">
        <v>415</v>
      </c>
      <c r="CA46" t="s">
        <v>415</v>
      </c>
      <c r="CL46" t="s">
        <v>415</v>
      </c>
      <c r="CN46" t="s">
        <v>415</v>
      </c>
      <c r="CR46" t="s">
        <v>415</v>
      </c>
      <c r="CS46" t="s">
        <v>415</v>
      </c>
      <c r="CT46" t="s">
        <v>415</v>
      </c>
      <c r="CU46" t="s">
        <v>415</v>
      </c>
    </row>
    <row r="47" spans="1:103">
      <c r="A47" s="10" t="s">
        <v>181</v>
      </c>
      <c r="B47" s="97">
        <f t="shared" si="1"/>
        <v>1.1399999999999999</v>
      </c>
      <c r="C47" s="96">
        <f t="shared" si="0"/>
        <v>1</v>
      </c>
      <c r="AH47"/>
      <c r="AU47" t="s">
        <v>415</v>
      </c>
    </row>
    <row r="48" spans="1:103">
      <c r="A48" s="9" t="s">
        <v>212</v>
      </c>
      <c r="B48" s="97">
        <f t="shared" si="1"/>
        <v>0</v>
      </c>
      <c r="C48" s="96">
        <f t="shared" si="0"/>
        <v>0</v>
      </c>
      <c r="AH48"/>
    </row>
    <row r="49" spans="1:101">
      <c r="A49" s="8" t="s">
        <v>33</v>
      </c>
      <c r="B49" s="97">
        <f t="shared" si="1"/>
        <v>1.1399999999999999</v>
      </c>
      <c r="C49" s="96">
        <f t="shared" si="0"/>
        <v>1</v>
      </c>
      <c r="AH49"/>
      <c r="AU49" t="s">
        <v>415</v>
      </c>
    </row>
    <row r="50" spans="1:101">
      <c r="A50" s="10" t="s">
        <v>63</v>
      </c>
      <c r="B50" s="97">
        <f t="shared" si="1"/>
        <v>35.28</v>
      </c>
      <c r="C50" s="96">
        <f t="shared" si="0"/>
        <v>31</v>
      </c>
      <c r="G50" t="s">
        <v>415</v>
      </c>
      <c r="H50" t="s">
        <v>415</v>
      </c>
      <c r="J50" t="s">
        <v>415</v>
      </c>
      <c r="K50" t="s">
        <v>415</v>
      </c>
      <c r="L50" t="s">
        <v>415</v>
      </c>
      <c r="Q50" t="s">
        <v>415</v>
      </c>
      <c r="R50" t="s">
        <v>415</v>
      </c>
      <c r="S50" t="s">
        <v>415</v>
      </c>
      <c r="Y50" t="s">
        <v>415</v>
      </c>
      <c r="Z50" t="s">
        <v>415</v>
      </c>
      <c r="AA50" t="s">
        <v>415</v>
      </c>
      <c r="AC50" t="s">
        <v>415</v>
      </c>
      <c r="AH50"/>
      <c r="AJ50" t="s">
        <v>415</v>
      </c>
      <c r="AL50" t="s">
        <v>415</v>
      </c>
      <c r="AO50" t="s">
        <v>415</v>
      </c>
      <c r="AS50" t="s">
        <v>415</v>
      </c>
      <c r="AY50" t="s">
        <v>415</v>
      </c>
      <c r="BA50" t="s">
        <v>415</v>
      </c>
      <c r="BB50" t="s">
        <v>415</v>
      </c>
      <c r="BH50" t="s">
        <v>415</v>
      </c>
      <c r="BO50" t="s">
        <v>415</v>
      </c>
      <c r="BP50" t="s">
        <v>415</v>
      </c>
      <c r="BR50" t="s">
        <v>415</v>
      </c>
      <c r="BT50" t="s">
        <v>415</v>
      </c>
      <c r="BV50" t="s">
        <v>415</v>
      </c>
      <c r="BY50" t="s">
        <v>415</v>
      </c>
      <c r="BZ50" t="s">
        <v>415</v>
      </c>
      <c r="CF50" t="s">
        <v>415</v>
      </c>
      <c r="CJ50" t="s">
        <v>415</v>
      </c>
      <c r="CQ50" t="s">
        <v>415</v>
      </c>
      <c r="CV50" t="s">
        <v>415</v>
      </c>
    </row>
    <row r="51" spans="1:101">
      <c r="A51" s="9" t="s">
        <v>37</v>
      </c>
      <c r="B51" s="97">
        <f t="shared" si="1"/>
        <v>12.28</v>
      </c>
      <c r="C51" s="96">
        <f t="shared" si="0"/>
        <v>13</v>
      </c>
      <c r="I51" t="s">
        <v>415</v>
      </c>
      <c r="W51" t="s">
        <v>415</v>
      </c>
      <c r="AB51" t="s">
        <v>415</v>
      </c>
      <c r="AH51"/>
      <c r="AQ51" t="s">
        <v>415</v>
      </c>
      <c r="AT51" t="s">
        <v>415</v>
      </c>
      <c r="AU51" t="s">
        <v>415</v>
      </c>
      <c r="AW51" t="s">
        <v>415</v>
      </c>
      <c r="BE51" t="s">
        <v>415</v>
      </c>
      <c r="BL51" t="s">
        <v>415</v>
      </c>
      <c r="CG51" t="s">
        <v>415</v>
      </c>
      <c r="CI51" t="s">
        <v>415</v>
      </c>
      <c r="CU51" t="s">
        <v>415</v>
      </c>
      <c r="CW51" t="s">
        <v>415</v>
      </c>
    </row>
    <row r="52" spans="1:101">
      <c r="A52" s="8" t="s">
        <v>182</v>
      </c>
      <c r="B52" s="97">
        <f t="shared" si="1"/>
        <v>2.2599999999999998</v>
      </c>
      <c r="C52" s="96">
        <f t="shared" si="0"/>
        <v>2</v>
      </c>
      <c r="AH52"/>
      <c r="AM52" t="s">
        <v>415</v>
      </c>
      <c r="BD52" t="s">
        <v>415</v>
      </c>
    </row>
    <row r="53" spans="1:101">
      <c r="A53" s="8" t="s">
        <v>424</v>
      </c>
      <c r="B53" s="97">
        <f t="shared" si="1"/>
        <v>19.399999999999999</v>
      </c>
      <c r="C53" s="96">
        <f t="shared" si="0"/>
        <v>20</v>
      </c>
      <c r="E53" t="s">
        <v>415</v>
      </c>
      <c r="F53" t="s">
        <v>415</v>
      </c>
      <c r="I53" t="s">
        <v>415</v>
      </c>
      <c r="V53" t="s">
        <v>415</v>
      </c>
      <c r="W53" t="s">
        <v>415</v>
      </c>
      <c r="AG53" t="s">
        <v>415</v>
      </c>
      <c r="AH53"/>
      <c r="AQ53" t="s">
        <v>415</v>
      </c>
      <c r="AR53" t="s">
        <v>415</v>
      </c>
      <c r="AU53" t="s">
        <v>415</v>
      </c>
      <c r="AZ53" t="s">
        <v>415</v>
      </c>
      <c r="BL53" t="s">
        <v>415</v>
      </c>
      <c r="BN53" t="s">
        <v>415</v>
      </c>
      <c r="BS53" t="s">
        <v>415</v>
      </c>
      <c r="BU53" t="s">
        <v>415</v>
      </c>
      <c r="BW53" t="s">
        <v>415</v>
      </c>
      <c r="CI53" t="s">
        <v>415</v>
      </c>
      <c r="CR53" t="s">
        <v>415</v>
      </c>
      <c r="CS53" t="s">
        <v>415</v>
      </c>
      <c r="CT53" t="s">
        <v>415</v>
      </c>
      <c r="CU53" t="s">
        <v>415</v>
      </c>
    </row>
    <row r="54" spans="1:101">
      <c r="A54" s="9" t="s">
        <v>38</v>
      </c>
      <c r="B54" s="97">
        <f t="shared" si="1"/>
        <v>4.38</v>
      </c>
      <c r="C54" s="96">
        <f t="shared" si="0"/>
        <v>5</v>
      </c>
      <c r="M54" t="s">
        <v>415</v>
      </c>
      <c r="AH54"/>
      <c r="BC54" t="s">
        <v>415</v>
      </c>
      <c r="BG54" t="s">
        <v>415</v>
      </c>
      <c r="CG54" t="s">
        <v>415</v>
      </c>
      <c r="CK54" t="s">
        <v>415</v>
      </c>
    </row>
    <row r="55" spans="1:101">
      <c r="A55" s="11" t="s">
        <v>47</v>
      </c>
      <c r="B55" s="97">
        <f t="shared" si="1"/>
        <v>26.8</v>
      </c>
      <c r="C55" s="96">
        <f t="shared" si="0"/>
        <v>27</v>
      </c>
      <c r="E55" t="s">
        <v>415</v>
      </c>
      <c r="F55" t="s">
        <v>415</v>
      </c>
      <c r="I55" t="s">
        <v>415</v>
      </c>
      <c r="O55" t="s">
        <v>415</v>
      </c>
      <c r="W55" t="s">
        <v>415</v>
      </c>
      <c r="AA55" t="s">
        <v>415</v>
      </c>
      <c r="AB55" t="s">
        <v>415</v>
      </c>
      <c r="AF55" t="s">
        <v>415</v>
      </c>
      <c r="AG55" t="s">
        <v>415</v>
      </c>
      <c r="AH55"/>
      <c r="AQ55" t="s">
        <v>415</v>
      </c>
      <c r="AR55" t="s">
        <v>415</v>
      </c>
      <c r="AT55" t="s">
        <v>415</v>
      </c>
      <c r="AU55" t="s">
        <v>415</v>
      </c>
      <c r="AW55" t="s">
        <v>415</v>
      </c>
      <c r="AZ55" t="s">
        <v>415</v>
      </c>
      <c r="BD55" t="s">
        <v>415</v>
      </c>
      <c r="BN55" t="s">
        <v>415</v>
      </c>
      <c r="BS55" t="s">
        <v>415</v>
      </c>
      <c r="BU55" t="s">
        <v>415</v>
      </c>
      <c r="BW55" t="s">
        <v>415</v>
      </c>
      <c r="CI55" t="s">
        <v>415</v>
      </c>
      <c r="CL55" t="s">
        <v>415</v>
      </c>
      <c r="CR55" t="s">
        <v>415</v>
      </c>
      <c r="CS55" t="s">
        <v>415</v>
      </c>
      <c r="CT55" t="s">
        <v>415</v>
      </c>
      <c r="CU55" t="s">
        <v>415</v>
      </c>
      <c r="CW55" t="s">
        <v>415</v>
      </c>
    </row>
    <row r="56" spans="1:101">
      <c r="A56" s="8" t="s">
        <v>40</v>
      </c>
      <c r="B56" s="97">
        <f t="shared" si="1"/>
        <v>8.0399999999999991</v>
      </c>
      <c r="C56" s="96">
        <f t="shared" si="0"/>
        <v>8</v>
      </c>
      <c r="E56" t="s">
        <v>415</v>
      </c>
      <c r="O56" t="s">
        <v>415</v>
      </c>
      <c r="AH56"/>
      <c r="BD56" t="s">
        <v>415</v>
      </c>
      <c r="BK56" t="s">
        <v>415</v>
      </c>
      <c r="BL56" t="s">
        <v>415</v>
      </c>
      <c r="BN56" t="s">
        <v>415</v>
      </c>
      <c r="BS56" t="s">
        <v>415</v>
      </c>
      <c r="CL56" t="s">
        <v>415</v>
      </c>
    </row>
    <row r="57" spans="1:101">
      <c r="A57" s="8" t="s">
        <v>42</v>
      </c>
      <c r="B57" s="97">
        <f t="shared" si="1"/>
        <v>1.1399999999999999</v>
      </c>
      <c r="C57" s="96">
        <f t="shared" si="0"/>
        <v>1</v>
      </c>
      <c r="AH57"/>
      <c r="AU57" t="s">
        <v>415</v>
      </c>
    </row>
    <row r="58" spans="1:101">
      <c r="A58" s="8" t="s">
        <v>43</v>
      </c>
      <c r="B58" s="97">
        <f t="shared" si="1"/>
        <v>13.92</v>
      </c>
      <c r="C58" s="96">
        <f t="shared" si="0"/>
        <v>12</v>
      </c>
      <c r="J58" t="s">
        <v>415</v>
      </c>
      <c r="K58" t="s">
        <v>415</v>
      </c>
      <c r="T58" t="s">
        <v>415</v>
      </c>
      <c r="U58" t="s">
        <v>415</v>
      </c>
      <c r="AH58"/>
      <c r="AK58" t="s">
        <v>415</v>
      </c>
      <c r="AM58" t="s">
        <v>415</v>
      </c>
      <c r="AV58" t="s">
        <v>415</v>
      </c>
      <c r="BG58" t="s">
        <v>415</v>
      </c>
      <c r="BI58" t="s">
        <v>415</v>
      </c>
      <c r="BM58" t="s">
        <v>415</v>
      </c>
      <c r="CK58" t="s">
        <v>415</v>
      </c>
      <c r="CN58" t="s">
        <v>415</v>
      </c>
    </row>
    <row r="59" spans="1:101">
      <c r="A59" s="8" t="s">
        <v>198</v>
      </c>
      <c r="B59" s="97">
        <f t="shared" si="1"/>
        <v>4.18</v>
      </c>
      <c r="C59" s="96">
        <f t="shared" si="0"/>
        <v>5</v>
      </c>
      <c r="R59" t="s">
        <v>415</v>
      </c>
      <c r="AH59"/>
      <c r="BF59" t="s">
        <v>415</v>
      </c>
      <c r="BH59" t="s">
        <v>415</v>
      </c>
      <c r="CG59" t="s">
        <v>415</v>
      </c>
      <c r="CL59" t="s">
        <v>415</v>
      </c>
    </row>
    <row r="60" spans="1:101">
      <c r="A60" s="11" t="s">
        <v>44</v>
      </c>
      <c r="B60" s="97">
        <f t="shared" si="1"/>
        <v>24.28</v>
      </c>
      <c r="C60" s="96">
        <f t="shared" si="0"/>
        <v>22</v>
      </c>
      <c r="E60" t="s">
        <v>415</v>
      </c>
      <c r="F60" t="s">
        <v>415</v>
      </c>
      <c r="I60" t="s">
        <v>415</v>
      </c>
      <c r="O60" t="s">
        <v>415</v>
      </c>
      <c r="V60" t="s">
        <v>415</v>
      </c>
      <c r="W60" t="s">
        <v>415</v>
      </c>
      <c r="Z60" t="s">
        <v>415</v>
      </c>
      <c r="AB60" t="s">
        <v>415</v>
      </c>
      <c r="AF60" t="s">
        <v>415</v>
      </c>
      <c r="AG60" t="s">
        <v>415</v>
      </c>
      <c r="AH60"/>
      <c r="AQ60" t="s">
        <v>415</v>
      </c>
      <c r="AR60" t="s">
        <v>415</v>
      </c>
      <c r="AZ60" t="s">
        <v>415</v>
      </c>
      <c r="BK60" t="s">
        <v>415</v>
      </c>
      <c r="BL60" t="s">
        <v>415</v>
      </c>
      <c r="BS60" t="s">
        <v>415</v>
      </c>
      <c r="BU60" t="s">
        <v>415</v>
      </c>
      <c r="BW60" t="s">
        <v>415</v>
      </c>
      <c r="CR60" t="s">
        <v>415</v>
      </c>
      <c r="CS60" t="s">
        <v>415</v>
      </c>
      <c r="CT60" t="s">
        <v>415</v>
      </c>
      <c r="CU60" t="s">
        <v>415</v>
      </c>
    </row>
    <row r="61" spans="1:101">
      <c r="A61" s="8" t="s">
        <v>238</v>
      </c>
      <c r="B61" s="97">
        <f t="shared" si="1"/>
        <v>1.1399999999999999</v>
      </c>
      <c r="C61" s="96">
        <f t="shared" si="0"/>
        <v>1</v>
      </c>
      <c r="AH61"/>
      <c r="AU61" t="s">
        <v>415</v>
      </c>
    </row>
    <row r="62" spans="1:101">
      <c r="A62" s="9" t="s">
        <v>55</v>
      </c>
      <c r="B62" s="97">
        <f t="shared" si="1"/>
        <v>1.68</v>
      </c>
      <c r="C62" s="96">
        <f t="shared" si="0"/>
        <v>1</v>
      </c>
      <c r="T62" t="s">
        <v>415</v>
      </c>
      <c r="AH62"/>
    </row>
    <row r="63" spans="1:101">
      <c r="A63" s="10" t="s">
        <v>45</v>
      </c>
      <c r="B63" s="97">
        <f t="shared" si="1"/>
        <v>30.18</v>
      </c>
      <c r="C63" s="96">
        <f t="shared" si="0"/>
        <v>28</v>
      </c>
      <c r="H63" t="s">
        <v>415</v>
      </c>
      <c r="J63" t="s">
        <v>415</v>
      </c>
      <c r="K63" t="s">
        <v>415</v>
      </c>
      <c r="L63" t="s">
        <v>415</v>
      </c>
      <c r="M63" t="s">
        <v>415</v>
      </c>
      <c r="U63" t="s">
        <v>415</v>
      </c>
      <c r="X63" t="s">
        <v>415</v>
      </c>
      <c r="AD63" t="s">
        <v>415</v>
      </c>
      <c r="AE63" t="s">
        <v>415</v>
      </c>
      <c r="AH63"/>
      <c r="AK63" t="s">
        <v>415</v>
      </c>
      <c r="AM63" t="s">
        <v>415</v>
      </c>
      <c r="AN63" t="s">
        <v>415</v>
      </c>
      <c r="AP63" t="s">
        <v>415</v>
      </c>
      <c r="AV63" t="s">
        <v>415</v>
      </c>
      <c r="AX63" t="s">
        <v>415</v>
      </c>
      <c r="BC63" t="s">
        <v>415</v>
      </c>
      <c r="BI63" t="s">
        <v>415</v>
      </c>
      <c r="BJ63" t="s">
        <v>415</v>
      </c>
      <c r="BM63" t="s">
        <v>415</v>
      </c>
      <c r="BT63" t="s">
        <v>415</v>
      </c>
      <c r="BV63" t="s">
        <v>415</v>
      </c>
      <c r="BZ63" t="s">
        <v>415</v>
      </c>
      <c r="CA63" t="s">
        <v>415</v>
      </c>
      <c r="CE63" t="s">
        <v>415</v>
      </c>
      <c r="CF63" t="s">
        <v>415</v>
      </c>
      <c r="CK63" t="s">
        <v>415</v>
      </c>
      <c r="CN63" t="s">
        <v>415</v>
      </c>
      <c r="CO63" t="s">
        <v>415</v>
      </c>
    </row>
    <row r="64" spans="1:101">
      <c r="A64" s="8" t="s">
        <v>46</v>
      </c>
      <c r="B64" s="97">
        <f t="shared" si="1"/>
        <v>1.68</v>
      </c>
      <c r="C64" s="96">
        <f t="shared" si="0"/>
        <v>3</v>
      </c>
      <c r="AH64"/>
      <c r="AU64" t="s">
        <v>415</v>
      </c>
      <c r="CI64" t="s">
        <v>415</v>
      </c>
      <c r="CP64" t="s">
        <v>415</v>
      </c>
    </row>
    <row r="65" spans="1:103">
      <c r="A65" s="9" t="s">
        <v>49</v>
      </c>
      <c r="B65" s="97">
        <f t="shared" si="1"/>
        <v>13.34</v>
      </c>
      <c r="C65" s="96">
        <f t="shared" si="0"/>
        <v>13</v>
      </c>
      <c r="E65" t="s">
        <v>415</v>
      </c>
      <c r="F65" t="s">
        <v>415</v>
      </c>
      <c r="O65" t="s">
        <v>415</v>
      </c>
      <c r="AB65" t="s">
        <v>415</v>
      </c>
      <c r="AH65" t="s">
        <v>415</v>
      </c>
      <c r="BA65" t="s">
        <v>415</v>
      </c>
      <c r="BD65" t="s">
        <v>415</v>
      </c>
      <c r="BG65" t="s">
        <v>415</v>
      </c>
      <c r="BN65" t="s">
        <v>415</v>
      </c>
      <c r="BW65" t="s">
        <v>415</v>
      </c>
      <c r="CM65" t="s">
        <v>415</v>
      </c>
      <c r="CR65" t="s">
        <v>415</v>
      </c>
      <c r="CW65" t="s">
        <v>415</v>
      </c>
    </row>
    <row r="66" spans="1:103">
      <c r="A66" s="10" t="s">
        <v>48</v>
      </c>
      <c r="B66" s="97">
        <f t="shared" si="1"/>
        <v>19.22</v>
      </c>
      <c r="C66" s="96">
        <f t="shared" si="0"/>
        <v>19</v>
      </c>
      <c r="E66" t="s">
        <v>415</v>
      </c>
      <c r="F66" t="s">
        <v>415</v>
      </c>
      <c r="O66" t="s">
        <v>415</v>
      </c>
      <c r="W66" t="s">
        <v>415</v>
      </c>
      <c r="AF66" t="s">
        <v>415</v>
      </c>
      <c r="AG66" t="s">
        <v>415</v>
      </c>
      <c r="AH66" t="s">
        <v>415</v>
      </c>
      <c r="AQ66" t="s">
        <v>415</v>
      </c>
      <c r="AR66" t="s">
        <v>415</v>
      </c>
      <c r="AZ66" t="s">
        <v>415</v>
      </c>
      <c r="BD66" t="s">
        <v>415</v>
      </c>
      <c r="BL66" t="s">
        <v>415</v>
      </c>
      <c r="BN66" t="s">
        <v>415</v>
      </c>
      <c r="BU66" t="s">
        <v>415</v>
      </c>
      <c r="BW66" t="s">
        <v>415</v>
      </c>
      <c r="CR66" t="s">
        <v>415</v>
      </c>
      <c r="CT66" t="s">
        <v>415</v>
      </c>
      <c r="CU66" t="s">
        <v>415</v>
      </c>
      <c r="CW66" t="s">
        <v>415</v>
      </c>
    </row>
    <row r="67" spans="1:103">
      <c r="A67" s="9" t="s">
        <v>237</v>
      </c>
      <c r="B67" s="97">
        <f t="shared" ref="B67:B130" si="2">SUMIF(D67:CY67,"x",$D$1:$CY$1)/50</f>
        <v>2.86</v>
      </c>
      <c r="C67" s="96">
        <f t="shared" ref="C67:C130" si="3">COUNTA(D67:XFD67)</f>
        <v>2</v>
      </c>
      <c r="D67" t="s">
        <v>415</v>
      </c>
      <c r="AH67"/>
      <c r="BI67" t="s">
        <v>415</v>
      </c>
    </row>
    <row r="68" spans="1:103">
      <c r="A68" s="9" t="s">
        <v>39</v>
      </c>
      <c r="B68" s="97">
        <f t="shared" si="2"/>
        <v>12.18</v>
      </c>
      <c r="C68" s="96">
        <f t="shared" si="3"/>
        <v>13</v>
      </c>
      <c r="S68" t="s">
        <v>415</v>
      </c>
      <c r="T68" t="s">
        <v>415</v>
      </c>
      <c r="AD68" t="s">
        <v>415</v>
      </c>
      <c r="AH68"/>
      <c r="AO68" t="s">
        <v>415</v>
      </c>
      <c r="AU68" t="s">
        <v>415</v>
      </c>
      <c r="AX68" t="s">
        <v>415</v>
      </c>
      <c r="BF68" t="s">
        <v>415</v>
      </c>
      <c r="BG68" t="s">
        <v>415</v>
      </c>
      <c r="BH68" t="s">
        <v>415</v>
      </c>
      <c r="CH68" t="s">
        <v>415</v>
      </c>
      <c r="CL68" t="s">
        <v>415</v>
      </c>
      <c r="CM68" t="s">
        <v>415</v>
      </c>
      <c r="CN68" t="s">
        <v>415</v>
      </c>
    </row>
    <row r="69" spans="1:103">
      <c r="A69" s="9" t="s">
        <v>50</v>
      </c>
      <c r="B69" s="97">
        <f t="shared" si="2"/>
        <v>0</v>
      </c>
      <c r="C69" s="96">
        <f t="shared" si="3"/>
        <v>0</v>
      </c>
      <c r="AH69"/>
    </row>
    <row r="70" spans="1:103">
      <c r="A70" s="9" t="s">
        <v>36</v>
      </c>
      <c r="B70" s="97">
        <f t="shared" si="2"/>
        <v>2.02</v>
      </c>
      <c r="C70" s="96">
        <f t="shared" si="3"/>
        <v>2</v>
      </c>
      <c r="D70" t="s">
        <v>415</v>
      </c>
      <c r="AH70"/>
      <c r="CY70" t="s">
        <v>415</v>
      </c>
    </row>
    <row r="71" spans="1:103">
      <c r="A71" s="8" t="s">
        <v>51</v>
      </c>
      <c r="B71" s="97">
        <f t="shared" si="2"/>
        <v>0</v>
      </c>
      <c r="C71" s="96">
        <f t="shared" si="3"/>
        <v>0</v>
      </c>
      <c r="AH71"/>
    </row>
    <row r="72" spans="1:103">
      <c r="A72" s="10" t="s">
        <v>53</v>
      </c>
      <c r="B72" s="97">
        <f t="shared" si="2"/>
        <v>39.82</v>
      </c>
      <c r="C72" s="96">
        <f t="shared" si="3"/>
        <v>41</v>
      </c>
      <c r="J72" t="s">
        <v>415</v>
      </c>
      <c r="L72" t="s">
        <v>415</v>
      </c>
      <c r="R72" t="s">
        <v>415</v>
      </c>
      <c r="S72" t="s">
        <v>415</v>
      </c>
      <c r="T72" t="s">
        <v>415</v>
      </c>
      <c r="U72" t="s">
        <v>415</v>
      </c>
      <c r="V72" t="s">
        <v>415</v>
      </c>
      <c r="X72" t="s">
        <v>415</v>
      </c>
      <c r="AD72" t="s">
        <v>415</v>
      </c>
      <c r="AE72" t="s">
        <v>415</v>
      </c>
      <c r="AF72" t="s">
        <v>415</v>
      </c>
      <c r="AH72"/>
      <c r="AK72" t="s">
        <v>415</v>
      </c>
      <c r="AN72" t="s">
        <v>415</v>
      </c>
      <c r="AO72" t="s">
        <v>415</v>
      </c>
      <c r="AP72" t="s">
        <v>415</v>
      </c>
      <c r="AQ72" t="s">
        <v>415</v>
      </c>
      <c r="AU72" t="s">
        <v>415</v>
      </c>
      <c r="AX72" t="s">
        <v>415</v>
      </c>
      <c r="AZ72" t="s">
        <v>415</v>
      </c>
      <c r="BC72" t="s">
        <v>415</v>
      </c>
      <c r="BF72" t="s">
        <v>415</v>
      </c>
      <c r="BH72" t="s">
        <v>415</v>
      </c>
      <c r="BI72" t="s">
        <v>415</v>
      </c>
      <c r="BJ72" t="s">
        <v>415</v>
      </c>
      <c r="BL72" t="s">
        <v>415</v>
      </c>
      <c r="BM72" t="s">
        <v>415</v>
      </c>
      <c r="BO72" t="s">
        <v>415</v>
      </c>
      <c r="BT72" t="s">
        <v>415</v>
      </c>
      <c r="BU72" t="s">
        <v>415</v>
      </c>
      <c r="BV72" t="s">
        <v>415</v>
      </c>
      <c r="BW72" t="s">
        <v>415</v>
      </c>
      <c r="CC72" t="s">
        <v>415</v>
      </c>
      <c r="CE72" t="s">
        <v>415</v>
      </c>
      <c r="CH72" t="s">
        <v>415</v>
      </c>
      <c r="CI72" t="s">
        <v>415</v>
      </c>
      <c r="CL72" t="s">
        <v>415</v>
      </c>
      <c r="CM72" t="s">
        <v>415</v>
      </c>
      <c r="CN72" t="s">
        <v>415</v>
      </c>
      <c r="CO72" t="s">
        <v>415</v>
      </c>
      <c r="CP72" t="s">
        <v>415</v>
      </c>
      <c r="CU72" t="s">
        <v>415</v>
      </c>
    </row>
    <row r="73" spans="1:103">
      <c r="A73" s="8" t="s">
        <v>52</v>
      </c>
      <c r="B73" s="97">
        <f t="shared" si="2"/>
        <v>0</v>
      </c>
      <c r="C73" s="96">
        <f t="shared" si="3"/>
        <v>0</v>
      </c>
      <c r="AH73"/>
    </row>
    <row r="74" spans="1:103">
      <c r="A74" s="9" t="s">
        <v>87</v>
      </c>
      <c r="B74" s="97">
        <f t="shared" si="2"/>
        <v>0.4</v>
      </c>
      <c r="C74" s="96">
        <f t="shared" si="3"/>
        <v>1</v>
      </c>
      <c r="AH74"/>
      <c r="CF74" t="s">
        <v>415</v>
      </c>
    </row>
    <row r="75" spans="1:103">
      <c r="A75" s="9" t="s">
        <v>54</v>
      </c>
      <c r="B75" s="97">
        <f t="shared" si="2"/>
        <v>5.66</v>
      </c>
      <c r="C75" s="96">
        <f t="shared" si="3"/>
        <v>5</v>
      </c>
      <c r="P75" t="s">
        <v>415</v>
      </c>
      <c r="AC75" t="s">
        <v>415</v>
      </c>
      <c r="AH75"/>
      <c r="AM75" t="s">
        <v>415</v>
      </c>
      <c r="BK75" t="s">
        <v>415</v>
      </c>
      <c r="CL75" t="s">
        <v>415</v>
      </c>
    </row>
    <row r="76" spans="1:103">
      <c r="A76" s="9" t="s">
        <v>275</v>
      </c>
      <c r="B76" s="97">
        <f t="shared" si="2"/>
        <v>4.28</v>
      </c>
      <c r="C76" s="96">
        <f t="shared" si="3"/>
        <v>4</v>
      </c>
      <c r="AB76" t="s">
        <v>415</v>
      </c>
      <c r="AH76" t="s">
        <v>415</v>
      </c>
      <c r="AW76" t="s">
        <v>415</v>
      </c>
      <c r="CM76" t="s">
        <v>415</v>
      </c>
    </row>
    <row r="77" spans="1:103">
      <c r="A77" s="12" t="s">
        <v>138</v>
      </c>
      <c r="B77" s="97">
        <f t="shared" si="2"/>
        <v>27.24</v>
      </c>
      <c r="C77" s="96">
        <f t="shared" si="3"/>
        <v>27</v>
      </c>
      <c r="D77" t="s">
        <v>415</v>
      </c>
      <c r="J77" t="s">
        <v>415</v>
      </c>
      <c r="R77" t="s">
        <v>415</v>
      </c>
      <c r="T77" t="s">
        <v>415</v>
      </c>
      <c r="U77" t="s">
        <v>415</v>
      </c>
      <c r="X77" t="s">
        <v>415</v>
      </c>
      <c r="AD77" t="s">
        <v>415</v>
      </c>
      <c r="AE77" t="s">
        <v>415</v>
      </c>
      <c r="AH77"/>
      <c r="AK77" t="s">
        <v>415</v>
      </c>
      <c r="AN77" t="s">
        <v>415</v>
      </c>
      <c r="AO77" t="s">
        <v>415</v>
      </c>
      <c r="AX77" t="s">
        <v>415</v>
      </c>
      <c r="BD77" t="s">
        <v>415</v>
      </c>
      <c r="BF77" t="s">
        <v>415</v>
      </c>
      <c r="BI77" t="s">
        <v>415</v>
      </c>
      <c r="BJ77" t="s">
        <v>415</v>
      </c>
      <c r="BM77" t="s">
        <v>415</v>
      </c>
      <c r="BO77" t="s">
        <v>415</v>
      </c>
      <c r="BT77" t="s">
        <v>415</v>
      </c>
      <c r="BV77" t="s">
        <v>415</v>
      </c>
      <c r="BZ77" t="s">
        <v>415</v>
      </c>
      <c r="CC77" t="s">
        <v>415</v>
      </c>
      <c r="CE77" t="s">
        <v>415</v>
      </c>
      <c r="CF77" t="s">
        <v>415</v>
      </c>
      <c r="CN77" t="s">
        <v>415</v>
      </c>
      <c r="CO77" t="s">
        <v>415</v>
      </c>
      <c r="CP77" t="s">
        <v>415</v>
      </c>
    </row>
    <row r="78" spans="1:103">
      <c r="A78" s="10" t="s">
        <v>56</v>
      </c>
      <c r="B78" s="97">
        <f t="shared" si="2"/>
        <v>31.98</v>
      </c>
      <c r="C78" s="96">
        <f t="shared" si="3"/>
        <v>31</v>
      </c>
      <c r="D78" t="s">
        <v>415</v>
      </c>
      <c r="J78" t="s">
        <v>415</v>
      </c>
      <c r="P78" t="s">
        <v>415</v>
      </c>
      <c r="Q78" t="s">
        <v>415</v>
      </c>
      <c r="U78" t="s">
        <v>415</v>
      </c>
      <c r="V78" t="s">
        <v>415</v>
      </c>
      <c r="X78" t="s">
        <v>415</v>
      </c>
      <c r="AC78" t="s">
        <v>415</v>
      </c>
      <c r="AD78" t="s">
        <v>415</v>
      </c>
      <c r="AE78" t="s">
        <v>415</v>
      </c>
      <c r="AH78"/>
      <c r="AI78" t="s">
        <v>415</v>
      </c>
      <c r="AN78" t="s">
        <v>415</v>
      </c>
      <c r="AO78" t="s">
        <v>415</v>
      </c>
      <c r="AX78" t="s">
        <v>415</v>
      </c>
      <c r="AY78" t="s">
        <v>415</v>
      </c>
      <c r="BF78" t="s">
        <v>415</v>
      </c>
      <c r="BI78" t="s">
        <v>415</v>
      </c>
      <c r="BJ78" t="s">
        <v>415</v>
      </c>
      <c r="BK78" t="s">
        <v>415</v>
      </c>
      <c r="BM78" t="s">
        <v>415</v>
      </c>
      <c r="BO78" t="s">
        <v>415</v>
      </c>
      <c r="BT78" t="s">
        <v>415</v>
      </c>
      <c r="BV78" t="s">
        <v>415</v>
      </c>
      <c r="BY78" t="s">
        <v>415</v>
      </c>
      <c r="BZ78" t="s">
        <v>415</v>
      </c>
      <c r="CC78" t="s">
        <v>415</v>
      </c>
      <c r="CE78" t="s">
        <v>415</v>
      </c>
      <c r="CF78" t="s">
        <v>415</v>
      </c>
      <c r="CN78" t="s">
        <v>415</v>
      </c>
      <c r="CO78" t="s">
        <v>415</v>
      </c>
      <c r="CP78" t="s">
        <v>415</v>
      </c>
    </row>
    <row r="79" spans="1:103">
      <c r="A79" s="12" t="s">
        <v>218</v>
      </c>
      <c r="B79" s="97">
        <f t="shared" si="2"/>
        <v>0.4</v>
      </c>
      <c r="C79" s="96">
        <f t="shared" si="3"/>
        <v>2</v>
      </c>
      <c r="AH79"/>
      <c r="CI79" t="s">
        <v>415</v>
      </c>
      <c r="CW79" t="s">
        <v>415</v>
      </c>
    </row>
    <row r="80" spans="1:103">
      <c r="A80" s="10" t="s">
        <v>417</v>
      </c>
      <c r="B80" s="97">
        <f t="shared" si="2"/>
        <v>4.34</v>
      </c>
      <c r="C80" s="96">
        <f t="shared" si="3"/>
        <v>4</v>
      </c>
      <c r="O80" t="s">
        <v>415</v>
      </c>
      <c r="AH80"/>
      <c r="BA80" t="s">
        <v>415</v>
      </c>
      <c r="BH80" t="s">
        <v>415</v>
      </c>
      <c r="BS80" t="s">
        <v>415</v>
      </c>
    </row>
    <row r="81" spans="1:103">
      <c r="A81" s="11" t="s">
        <v>57</v>
      </c>
      <c r="B81" s="97">
        <f t="shared" si="2"/>
        <v>29.84</v>
      </c>
      <c r="C81" s="96">
        <f t="shared" si="3"/>
        <v>29</v>
      </c>
      <c r="G81" t="s">
        <v>415</v>
      </c>
      <c r="K81" t="s">
        <v>415</v>
      </c>
      <c r="M81" t="s">
        <v>415</v>
      </c>
      <c r="Q81" t="s">
        <v>415</v>
      </c>
      <c r="S81" t="s">
        <v>415</v>
      </c>
      <c r="V81" t="s">
        <v>415</v>
      </c>
      <c r="X81" t="s">
        <v>415</v>
      </c>
      <c r="Y81" t="s">
        <v>415</v>
      </c>
      <c r="Z81" t="s">
        <v>415</v>
      </c>
      <c r="AC81" t="s">
        <v>415</v>
      </c>
      <c r="AE81" t="s">
        <v>415</v>
      </c>
      <c r="AH81"/>
      <c r="AI81" t="s">
        <v>415</v>
      </c>
      <c r="AN81" t="s">
        <v>415</v>
      </c>
      <c r="AV81" t="s">
        <v>415</v>
      </c>
      <c r="AY81" t="s">
        <v>415</v>
      </c>
      <c r="BB81" t="s">
        <v>415</v>
      </c>
      <c r="BG81" t="s">
        <v>415</v>
      </c>
      <c r="BI81" t="s">
        <v>415</v>
      </c>
      <c r="BR81" t="s">
        <v>415</v>
      </c>
      <c r="BV81" t="s">
        <v>415</v>
      </c>
      <c r="BY81" t="s">
        <v>415</v>
      </c>
      <c r="CC81" t="s">
        <v>415</v>
      </c>
      <c r="CF81" t="s">
        <v>415</v>
      </c>
      <c r="CH81" t="s">
        <v>415</v>
      </c>
      <c r="CK81" t="s">
        <v>415</v>
      </c>
      <c r="CO81" t="s">
        <v>415</v>
      </c>
      <c r="CQ81" t="s">
        <v>415</v>
      </c>
      <c r="CV81" t="s">
        <v>415</v>
      </c>
      <c r="CY81" t="s">
        <v>415</v>
      </c>
    </row>
    <row r="82" spans="1:103">
      <c r="A82" s="9" t="s">
        <v>418</v>
      </c>
      <c r="B82" s="97">
        <f t="shared" si="2"/>
        <v>5.14</v>
      </c>
      <c r="C82" s="96">
        <f t="shared" si="3"/>
        <v>6</v>
      </c>
      <c r="AH82"/>
      <c r="AL82" t="s">
        <v>415</v>
      </c>
      <c r="BD82" t="s">
        <v>415</v>
      </c>
      <c r="BF82" t="s">
        <v>415</v>
      </c>
      <c r="BM82" t="s">
        <v>415</v>
      </c>
      <c r="BP82" t="s">
        <v>415</v>
      </c>
      <c r="CD82" t="s">
        <v>415</v>
      </c>
    </row>
    <row r="83" spans="1:103">
      <c r="A83" s="9" t="s">
        <v>152</v>
      </c>
      <c r="B83" s="97">
        <f t="shared" si="2"/>
        <v>1.76</v>
      </c>
      <c r="C83" s="96">
        <f t="shared" si="3"/>
        <v>2</v>
      </c>
      <c r="U83" t="s">
        <v>415</v>
      </c>
      <c r="AH83"/>
      <c r="CU83" t="s">
        <v>415</v>
      </c>
    </row>
    <row r="84" spans="1:103">
      <c r="A84" s="9" t="s">
        <v>349</v>
      </c>
      <c r="B84" s="97">
        <f t="shared" si="2"/>
        <v>0</v>
      </c>
      <c r="C84" s="96">
        <f t="shared" si="3"/>
        <v>0</v>
      </c>
      <c r="AH84"/>
    </row>
    <row r="85" spans="1:103">
      <c r="A85" s="9" t="s">
        <v>350</v>
      </c>
      <c r="B85" s="97">
        <f t="shared" si="2"/>
        <v>0</v>
      </c>
      <c r="C85" s="96">
        <f t="shared" si="3"/>
        <v>0</v>
      </c>
      <c r="AH85"/>
    </row>
    <row r="86" spans="1:103" ht="25.5">
      <c r="A86" s="9" t="s">
        <v>183</v>
      </c>
      <c r="B86" s="97">
        <f t="shared" si="2"/>
        <v>8.1199999999999992</v>
      </c>
      <c r="C86" s="96">
        <f t="shared" si="3"/>
        <v>8</v>
      </c>
      <c r="E86" t="s">
        <v>415</v>
      </c>
      <c r="N86" t="s">
        <v>415</v>
      </c>
      <c r="W86" t="s">
        <v>415</v>
      </c>
      <c r="AH86"/>
      <c r="BE86" t="s">
        <v>415</v>
      </c>
      <c r="BL86" t="s">
        <v>415</v>
      </c>
      <c r="CG86" t="s">
        <v>415</v>
      </c>
      <c r="CI86" t="s">
        <v>415</v>
      </c>
      <c r="CM86" t="s">
        <v>415</v>
      </c>
    </row>
    <row r="87" spans="1:103" ht="25.5">
      <c r="A87" s="9" t="s">
        <v>59</v>
      </c>
      <c r="B87" s="97">
        <f t="shared" si="2"/>
        <v>5.3</v>
      </c>
      <c r="C87" s="96">
        <f t="shared" si="3"/>
        <v>5</v>
      </c>
      <c r="W87" t="s">
        <v>415</v>
      </c>
      <c r="AA87" t="s">
        <v>415</v>
      </c>
      <c r="AH87"/>
      <c r="AU87" t="s">
        <v>415</v>
      </c>
      <c r="BE87" t="s">
        <v>415</v>
      </c>
      <c r="CW87" t="s">
        <v>415</v>
      </c>
    </row>
    <row r="88" spans="1:103">
      <c r="A88" s="9" t="s">
        <v>239</v>
      </c>
      <c r="B88" s="97">
        <f t="shared" si="2"/>
        <v>0</v>
      </c>
      <c r="C88" s="96">
        <f t="shared" si="3"/>
        <v>0</v>
      </c>
      <c r="AH88"/>
    </row>
    <row r="89" spans="1:103">
      <c r="A89" s="11" t="s">
        <v>61</v>
      </c>
      <c r="B89" s="97">
        <f t="shared" si="2"/>
        <v>25.64</v>
      </c>
      <c r="C89" s="96">
        <f t="shared" si="3"/>
        <v>27</v>
      </c>
      <c r="D89" t="s">
        <v>415</v>
      </c>
      <c r="O89" t="s">
        <v>415</v>
      </c>
      <c r="P89" t="s">
        <v>415</v>
      </c>
      <c r="S89" t="s">
        <v>415</v>
      </c>
      <c r="Y89" t="s">
        <v>415</v>
      </c>
      <c r="AH89"/>
      <c r="AI89" t="s">
        <v>415</v>
      </c>
      <c r="AJ89" t="s">
        <v>415</v>
      </c>
      <c r="AM89" t="s">
        <v>415</v>
      </c>
      <c r="AS89" t="s">
        <v>415</v>
      </c>
      <c r="AW89" t="s">
        <v>415</v>
      </c>
      <c r="AX89" t="s">
        <v>415</v>
      </c>
      <c r="AY89" t="s">
        <v>415</v>
      </c>
      <c r="AZ89" t="s">
        <v>415</v>
      </c>
      <c r="BG89" t="s">
        <v>415</v>
      </c>
      <c r="BJ89" t="s">
        <v>415</v>
      </c>
      <c r="BK89" t="s">
        <v>415</v>
      </c>
      <c r="BN89" t="s">
        <v>415</v>
      </c>
      <c r="BP89" t="s">
        <v>415</v>
      </c>
      <c r="BS89" t="s">
        <v>415</v>
      </c>
      <c r="BW89" t="s">
        <v>415</v>
      </c>
      <c r="BY89" t="s">
        <v>415</v>
      </c>
      <c r="CC89" t="s">
        <v>415</v>
      </c>
      <c r="CD89" t="s">
        <v>415</v>
      </c>
      <c r="CL89" t="s">
        <v>415</v>
      </c>
      <c r="CR89" t="s">
        <v>415</v>
      </c>
      <c r="CS89" t="s">
        <v>415</v>
      </c>
      <c r="CY89" t="s">
        <v>415</v>
      </c>
    </row>
    <row r="90" spans="1:103">
      <c r="A90" s="9" t="s">
        <v>83</v>
      </c>
      <c r="B90" s="97">
        <f t="shared" si="2"/>
        <v>0.1</v>
      </c>
      <c r="C90" s="96">
        <f t="shared" si="3"/>
        <v>1</v>
      </c>
      <c r="AH90"/>
      <c r="CU90" t="s">
        <v>415</v>
      </c>
    </row>
    <row r="91" spans="1:103">
      <c r="A91" s="8" t="s">
        <v>62</v>
      </c>
      <c r="B91" s="97">
        <f t="shared" si="2"/>
        <v>4.9400000000000004</v>
      </c>
      <c r="C91" s="96">
        <f t="shared" si="3"/>
        <v>4</v>
      </c>
      <c r="AA91" t="s">
        <v>415</v>
      </c>
      <c r="AH91"/>
      <c r="AQ91" t="s">
        <v>415</v>
      </c>
      <c r="AT91" t="s">
        <v>415</v>
      </c>
      <c r="BA91" t="s">
        <v>415</v>
      </c>
    </row>
    <row r="92" spans="1:103">
      <c r="A92" s="8" t="s">
        <v>334</v>
      </c>
      <c r="B92" s="97">
        <f t="shared" si="2"/>
        <v>0</v>
      </c>
      <c r="C92" s="96">
        <f t="shared" si="3"/>
        <v>0</v>
      </c>
      <c r="AH92"/>
    </row>
    <row r="93" spans="1:103">
      <c r="A93" s="8" t="s">
        <v>254</v>
      </c>
      <c r="B93" s="97">
        <f t="shared" si="2"/>
        <v>0</v>
      </c>
      <c r="C93" s="96">
        <f t="shared" si="3"/>
        <v>0</v>
      </c>
      <c r="AH93"/>
    </row>
    <row r="94" spans="1:103">
      <c r="A94" s="8" t="s">
        <v>17</v>
      </c>
      <c r="B94" s="97">
        <f t="shared" si="2"/>
        <v>17.079999999999998</v>
      </c>
      <c r="C94" s="96">
        <f t="shared" si="3"/>
        <v>15</v>
      </c>
      <c r="E94" t="s">
        <v>415</v>
      </c>
      <c r="F94" t="s">
        <v>415</v>
      </c>
      <c r="I94" t="s">
        <v>415</v>
      </c>
      <c r="N94" t="s">
        <v>415</v>
      </c>
      <c r="AG94" t="s">
        <v>415</v>
      </c>
      <c r="AH94" t="s">
        <v>415</v>
      </c>
      <c r="AL94" t="s">
        <v>415</v>
      </c>
      <c r="AO94" t="s">
        <v>415</v>
      </c>
      <c r="AQ94" t="s">
        <v>415</v>
      </c>
      <c r="AU94" t="s">
        <v>415</v>
      </c>
      <c r="BD94" t="s">
        <v>415</v>
      </c>
      <c r="CJ94" t="s">
        <v>415</v>
      </c>
      <c r="CP94" t="s">
        <v>415</v>
      </c>
      <c r="CT94" t="s">
        <v>415</v>
      </c>
      <c r="CV94" t="s">
        <v>415</v>
      </c>
    </row>
    <row r="95" spans="1:103">
      <c r="A95" s="8" t="s">
        <v>425</v>
      </c>
      <c r="B95" s="97">
        <f t="shared" si="2"/>
        <v>2.06</v>
      </c>
      <c r="C95" s="96">
        <f t="shared" si="3"/>
        <v>2</v>
      </c>
      <c r="AF95" t="s">
        <v>415</v>
      </c>
      <c r="AH95"/>
      <c r="BU95" t="s">
        <v>415</v>
      </c>
    </row>
    <row r="96" spans="1:103">
      <c r="A96" s="9" t="s">
        <v>204</v>
      </c>
      <c r="B96" s="97">
        <f t="shared" si="2"/>
        <v>0</v>
      </c>
      <c r="C96" s="96">
        <f t="shared" si="3"/>
        <v>0</v>
      </c>
      <c r="AH96"/>
    </row>
    <row r="97" spans="1:102" ht="25.5">
      <c r="A97" s="8" t="s">
        <v>205</v>
      </c>
      <c r="B97" s="97">
        <f t="shared" si="2"/>
        <v>1.54</v>
      </c>
      <c r="C97" s="96">
        <f t="shared" si="3"/>
        <v>1</v>
      </c>
      <c r="AA97" t="s">
        <v>415</v>
      </c>
      <c r="AH97"/>
    </row>
    <row r="98" spans="1:102">
      <c r="A98" s="8" t="s">
        <v>262</v>
      </c>
      <c r="B98" s="97">
        <f t="shared" si="2"/>
        <v>0.38</v>
      </c>
      <c r="C98" s="96">
        <f t="shared" si="3"/>
        <v>1</v>
      </c>
      <c r="AH98"/>
      <c r="CG98" t="s">
        <v>415</v>
      </c>
    </row>
    <row r="99" spans="1:102">
      <c r="A99" s="8" t="s">
        <v>241</v>
      </c>
      <c r="B99" s="97">
        <f t="shared" si="2"/>
        <v>9.4</v>
      </c>
      <c r="C99" s="96">
        <f t="shared" si="3"/>
        <v>8</v>
      </c>
      <c r="W99" t="s">
        <v>415</v>
      </c>
      <c r="AB99" t="s">
        <v>415</v>
      </c>
      <c r="AH99"/>
      <c r="AQ99" t="s">
        <v>415</v>
      </c>
      <c r="AT99" t="s">
        <v>415</v>
      </c>
      <c r="AV99" t="s">
        <v>415</v>
      </c>
      <c r="BA99" t="s">
        <v>415</v>
      </c>
      <c r="BE99" t="s">
        <v>415</v>
      </c>
      <c r="BL99" t="s">
        <v>415</v>
      </c>
    </row>
    <row r="100" spans="1:102">
      <c r="A100" s="9" t="s">
        <v>65</v>
      </c>
      <c r="B100" s="97">
        <f>SUMIF(D100:CY100,"x",$D$1:$CY$1)/50</f>
        <v>0</v>
      </c>
      <c r="C100" s="96">
        <f t="shared" si="3"/>
        <v>0</v>
      </c>
      <c r="AH100"/>
    </row>
    <row r="101" spans="1:102">
      <c r="A101" s="8" t="s">
        <v>232</v>
      </c>
      <c r="B101" s="97">
        <f t="shared" si="2"/>
        <v>2.36</v>
      </c>
      <c r="C101" s="96">
        <f t="shared" si="3"/>
        <v>2</v>
      </c>
      <c r="E101" t="s">
        <v>415</v>
      </c>
      <c r="AH101"/>
      <c r="CG101" t="s">
        <v>415</v>
      </c>
    </row>
    <row r="102" spans="1:102">
      <c r="A102" s="8" t="s">
        <v>353</v>
      </c>
      <c r="B102" s="97">
        <f t="shared" si="2"/>
        <v>0</v>
      </c>
      <c r="C102" s="96">
        <f t="shared" si="3"/>
        <v>0</v>
      </c>
      <c r="AH102"/>
    </row>
    <row r="103" spans="1:102">
      <c r="A103" s="9" t="s">
        <v>219</v>
      </c>
      <c r="B103" s="97">
        <f t="shared" si="2"/>
        <v>0</v>
      </c>
      <c r="C103" s="96">
        <f t="shared" si="3"/>
        <v>0</v>
      </c>
      <c r="AH103"/>
    </row>
    <row r="104" spans="1:102">
      <c r="A104" s="8" t="s">
        <v>66</v>
      </c>
      <c r="B104" s="97">
        <f t="shared" si="2"/>
        <v>2.46</v>
      </c>
      <c r="C104" s="96">
        <f t="shared" si="3"/>
        <v>3</v>
      </c>
      <c r="AH104"/>
      <c r="AU104" t="s">
        <v>415</v>
      </c>
      <c r="BC104" t="s">
        <v>415</v>
      </c>
      <c r="CI104" t="s">
        <v>415</v>
      </c>
    </row>
    <row r="105" spans="1:102">
      <c r="A105" s="8" t="s">
        <v>352</v>
      </c>
      <c r="B105" s="97">
        <f t="shared" si="2"/>
        <v>0</v>
      </c>
      <c r="C105" s="96">
        <f t="shared" si="3"/>
        <v>0</v>
      </c>
      <c r="AH105"/>
    </row>
    <row r="106" spans="1:102">
      <c r="A106" s="8" t="s">
        <v>68</v>
      </c>
      <c r="B106" s="97">
        <f t="shared" si="2"/>
        <v>0.34</v>
      </c>
      <c r="C106" s="96">
        <f t="shared" si="3"/>
        <v>1</v>
      </c>
      <c r="AH106"/>
      <c r="CI106" t="s">
        <v>415</v>
      </c>
    </row>
    <row r="107" spans="1:102">
      <c r="A107" s="9" t="s">
        <v>230</v>
      </c>
      <c r="B107" s="97">
        <f t="shared" si="2"/>
        <v>0</v>
      </c>
      <c r="C107" s="96">
        <f t="shared" si="3"/>
        <v>0</v>
      </c>
      <c r="AH107"/>
    </row>
    <row r="108" spans="1:102">
      <c r="A108" s="9" t="s">
        <v>335</v>
      </c>
      <c r="B108" s="97">
        <f t="shared" si="2"/>
        <v>0</v>
      </c>
      <c r="C108" s="96">
        <f t="shared" si="3"/>
        <v>0</v>
      </c>
      <c r="AH108"/>
    </row>
    <row r="109" spans="1:102">
      <c r="A109" s="8" t="s">
        <v>69</v>
      </c>
      <c r="B109" s="97">
        <f t="shared" si="2"/>
        <v>4.54</v>
      </c>
      <c r="C109" s="96">
        <f t="shared" si="3"/>
        <v>7</v>
      </c>
      <c r="O109" t="s">
        <v>415</v>
      </c>
      <c r="R109" t="s">
        <v>415</v>
      </c>
      <c r="AH109"/>
      <c r="CD109" t="s">
        <v>415</v>
      </c>
      <c r="CG109" t="s">
        <v>415</v>
      </c>
      <c r="CT109" t="s">
        <v>415</v>
      </c>
      <c r="CW109" t="s">
        <v>415</v>
      </c>
      <c r="CX109" t="s">
        <v>415</v>
      </c>
    </row>
    <row r="110" spans="1:102">
      <c r="A110" s="9" t="s">
        <v>242</v>
      </c>
      <c r="B110" s="97">
        <f t="shared" si="2"/>
        <v>1.1399999999999999</v>
      </c>
      <c r="C110" s="96">
        <f t="shared" si="3"/>
        <v>1</v>
      </c>
      <c r="AH110"/>
      <c r="AU110" t="s">
        <v>415</v>
      </c>
    </row>
    <row r="111" spans="1:102">
      <c r="A111" s="9" t="s">
        <v>336</v>
      </c>
      <c r="B111" s="97">
        <f t="shared" si="2"/>
        <v>4.08</v>
      </c>
      <c r="C111" s="96">
        <f t="shared" si="3"/>
        <v>5</v>
      </c>
      <c r="AH111"/>
      <c r="AQ111" t="s">
        <v>415</v>
      </c>
      <c r="AZ111" t="s">
        <v>415</v>
      </c>
      <c r="BE111" t="s">
        <v>415</v>
      </c>
      <c r="BU111" t="s">
        <v>415</v>
      </c>
      <c r="CM111" t="s">
        <v>415</v>
      </c>
    </row>
    <row r="112" spans="1:102">
      <c r="A112" s="9" t="s">
        <v>337</v>
      </c>
      <c r="B112" s="97">
        <f t="shared" si="2"/>
        <v>0</v>
      </c>
      <c r="C112" s="96">
        <f t="shared" si="3"/>
        <v>0</v>
      </c>
      <c r="AH112"/>
    </row>
    <row r="113" spans="1:101">
      <c r="A113" s="8" t="s">
        <v>248</v>
      </c>
      <c r="B113" s="97">
        <f t="shared" si="2"/>
        <v>0</v>
      </c>
      <c r="C113" s="96">
        <f t="shared" si="3"/>
        <v>0</v>
      </c>
      <c r="AH113"/>
    </row>
    <row r="114" spans="1:101">
      <c r="A114" s="10" t="s">
        <v>191</v>
      </c>
      <c r="B114" s="97">
        <f t="shared" si="2"/>
        <v>47.86</v>
      </c>
      <c r="C114" s="96">
        <f t="shared" si="3"/>
        <v>39</v>
      </c>
      <c r="E114" t="s">
        <v>415</v>
      </c>
      <c r="G114" t="s">
        <v>415</v>
      </c>
      <c r="H114" t="s">
        <v>415</v>
      </c>
      <c r="I114" t="s">
        <v>415</v>
      </c>
      <c r="J114" t="s">
        <v>415</v>
      </c>
      <c r="L114" t="s">
        <v>415</v>
      </c>
      <c r="M114" t="s">
        <v>415</v>
      </c>
      <c r="N114" t="s">
        <v>415</v>
      </c>
      <c r="P114" t="s">
        <v>415</v>
      </c>
      <c r="Q114" t="s">
        <v>415</v>
      </c>
      <c r="U114" t="s">
        <v>415</v>
      </c>
      <c r="V114" t="s">
        <v>415</v>
      </c>
      <c r="W114" t="s">
        <v>415</v>
      </c>
      <c r="AA114" t="s">
        <v>415</v>
      </c>
      <c r="AB114" t="s">
        <v>415</v>
      </c>
      <c r="AC114" t="s">
        <v>415</v>
      </c>
      <c r="AD114" t="s">
        <v>415</v>
      </c>
      <c r="AE114" t="s">
        <v>415</v>
      </c>
      <c r="AF114" t="s">
        <v>415</v>
      </c>
      <c r="AH114"/>
      <c r="AK114" t="s">
        <v>415</v>
      </c>
      <c r="AL114" t="s">
        <v>415</v>
      </c>
      <c r="AM114" t="s">
        <v>415</v>
      </c>
      <c r="AN114" t="s">
        <v>415</v>
      </c>
      <c r="AO114" t="s">
        <v>415</v>
      </c>
      <c r="AT114" t="s">
        <v>415</v>
      </c>
      <c r="BA114" t="s">
        <v>415</v>
      </c>
      <c r="BC114" t="s">
        <v>415</v>
      </c>
      <c r="BF114" t="s">
        <v>415</v>
      </c>
      <c r="BL114" t="s">
        <v>415</v>
      </c>
      <c r="BM114" t="s">
        <v>415</v>
      </c>
      <c r="BO114" t="s">
        <v>415</v>
      </c>
      <c r="BZ114" t="s">
        <v>415</v>
      </c>
      <c r="CE114" t="s">
        <v>415</v>
      </c>
      <c r="CF114" t="s">
        <v>415</v>
      </c>
      <c r="CI114" t="s">
        <v>415</v>
      </c>
      <c r="CK114" t="s">
        <v>415</v>
      </c>
      <c r="CN114" t="s">
        <v>415</v>
      </c>
      <c r="CO114" t="s">
        <v>415</v>
      </c>
      <c r="CV114" t="s">
        <v>415</v>
      </c>
    </row>
    <row r="115" spans="1:101">
      <c r="A115" s="9" t="s">
        <v>253</v>
      </c>
      <c r="B115" s="97">
        <f t="shared" si="2"/>
        <v>0</v>
      </c>
      <c r="C115" s="96">
        <f t="shared" si="3"/>
        <v>0</v>
      </c>
      <c r="AH115"/>
    </row>
    <row r="116" spans="1:101">
      <c r="A116" s="9" t="s">
        <v>72</v>
      </c>
      <c r="B116" s="97">
        <f t="shared" si="2"/>
        <v>4.04</v>
      </c>
      <c r="C116" s="96">
        <f t="shared" si="3"/>
        <v>6</v>
      </c>
      <c r="X116" t="s">
        <v>415</v>
      </c>
      <c r="AH116"/>
      <c r="AW116" t="s">
        <v>415</v>
      </c>
      <c r="CD116" t="s">
        <v>415</v>
      </c>
      <c r="CG116" t="s">
        <v>415</v>
      </c>
      <c r="CH116" t="s">
        <v>415</v>
      </c>
      <c r="CR116" t="s">
        <v>415</v>
      </c>
    </row>
    <row r="117" spans="1:101">
      <c r="A117" s="11" t="s">
        <v>74</v>
      </c>
      <c r="B117" s="97">
        <f t="shared" si="2"/>
        <v>20.92</v>
      </c>
      <c r="C117" s="96">
        <f t="shared" si="3"/>
        <v>22</v>
      </c>
      <c r="F117" t="s">
        <v>415</v>
      </c>
      <c r="R117" t="s">
        <v>415</v>
      </c>
      <c r="T117" t="s">
        <v>415</v>
      </c>
      <c r="X117" t="s">
        <v>415</v>
      </c>
      <c r="Z117" t="s">
        <v>415</v>
      </c>
      <c r="AG117" t="s">
        <v>415</v>
      </c>
      <c r="AH117"/>
      <c r="AQ117" t="s">
        <v>415</v>
      </c>
      <c r="AV117" t="s">
        <v>415</v>
      </c>
      <c r="AX117" t="s">
        <v>415</v>
      </c>
      <c r="AZ117" t="s">
        <v>415</v>
      </c>
      <c r="BB117" t="s">
        <v>415</v>
      </c>
      <c r="BD117" t="s">
        <v>415</v>
      </c>
      <c r="BE117" t="s">
        <v>415</v>
      </c>
      <c r="BI117" t="s">
        <v>415</v>
      </c>
      <c r="BT117" t="s">
        <v>415</v>
      </c>
      <c r="BV117" t="s">
        <v>415</v>
      </c>
      <c r="CB117" t="s">
        <v>415</v>
      </c>
      <c r="CJ117" t="s">
        <v>415</v>
      </c>
      <c r="CM117" t="s">
        <v>415</v>
      </c>
      <c r="CP117" t="s">
        <v>415</v>
      </c>
      <c r="CR117" t="s">
        <v>415</v>
      </c>
      <c r="CU117" t="s">
        <v>415</v>
      </c>
    </row>
    <row r="118" spans="1:101">
      <c r="A118" s="11" t="s">
        <v>150</v>
      </c>
      <c r="B118" s="97">
        <f t="shared" si="2"/>
        <v>2.88</v>
      </c>
      <c r="C118" s="96">
        <f t="shared" si="3"/>
        <v>4</v>
      </c>
      <c r="O118" t="s">
        <v>415</v>
      </c>
      <c r="AH118"/>
      <c r="BU118" t="s">
        <v>415</v>
      </c>
      <c r="CH118" t="s">
        <v>415</v>
      </c>
      <c r="CT118" t="s">
        <v>415</v>
      </c>
    </row>
    <row r="119" spans="1:101">
      <c r="A119" s="8" t="s">
        <v>244</v>
      </c>
      <c r="B119" s="97">
        <f t="shared" si="2"/>
        <v>1.2</v>
      </c>
      <c r="C119" s="96">
        <f t="shared" si="3"/>
        <v>1</v>
      </c>
      <c r="AH119"/>
      <c r="AR119" t="s">
        <v>415</v>
      </c>
    </row>
    <row r="120" spans="1:101">
      <c r="A120" s="9" t="s">
        <v>201</v>
      </c>
      <c r="B120" s="97">
        <f t="shared" si="2"/>
        <v>7.28</v>
      </c>
      <c r="C120" s="96">
        <f t="shared" si="3"/>
        <v>7</v>
      </c>
      <c r="O120" t="s">
        <v>415</v>
      </c>
      <c r="W120" t="s">
        <v>415</v>
      </c>
      <c r="AH120"/>
      <c r="AQ120" t="s">
        <v>415</v>
      </c>
      <c r="BA120" t="s">
        <v>415</v>
      </c>
      <c r="BG120" t="s">
        <v>415</v>
      </c>
      <c r="BU120" t="s">
        <v>415</v>
      </c>
      <c r="CT120" t="s">
        <v>415</v>
      </c>
    </row>
    <row r="121" spans="1:101">
      <c r="A121" s="8" t="s">
        <v>73</v>
      </c>
      <c r="B121" s="97">
        <f t="shared" si="2"/>
        <v>5.12</v>
      </c>
      <c r="C121" s="96">
        <f t="shared" si="3"/>
        <v>7</v>
      </c>
      <c r="AH121" t="s">
        <v>415</v>
      </c>
      <c r="BJ121" t="s">
        <v>415</v>
      </c>
      <c r="BN121" t="s">
        <v>415</v>
      </c>
      <c r="BS121" t="s">
        <v>415</v>
      </c>
      <c r="BX121" t="s">
        <v>415</v>
      </c>
      <c r="BY121" t="s">
        <v>415</v>
      </c>
      <c r="CH121" t="s">
        <v>415</v>
      </c>
    </row>
    <row r="122" spans="1:101">
      <c r="A122" s="8" t="s">
        <v>338</v>
      </c>
      <c r="B122" s="97">
        <f t="shared" si="2"/>
        <v>0</v>
      </c>
      <c r="C122" s="96">
        <f t="shared" si="3"/>
        <v>0</v>
      </c>
      <c r="AH122"/>
    </row>
    <row r="123" spans="1:101">
      <c r="A123" s="8" t="s">
        <v>75</v>
      </c>
      <c r="B123" s="97">
        <f t="shared" si="2"/>
        <v>7.7</v>
      </c>
      <c r="C123" s="96">
        <f t="shared" si="3"/>
        <v>8</v>
      </c>
      <c r="AA123" t="s">
        <v>415</v>
      </c>
      <c r="AB123" t="s">
        <v>415</v>
      </c>
      <c r="AH123"/>
      <c r="AQ123" t="s">
        <v>415</v>
      </c>
      <c r="AT123" t="s">
        <v>415</v>
      </c>
      <c r="AZ123" t="s">
        <v>415</v>
      </c>
      <c r="BA123" t="s">
        <v>415</v>
      </c>
      <c r="CS123" t="s">
        <v>415</v>
      </c>
      <c r="CW123" t="s">
        <v>415</v>
      </c>
    </row>
    <row r="124" spans="1:101">
      <c r="A124" s="9" t="s">
        <v>210</v>
      </c>
      <c r="B124" s="97">
        <f t="shared" si="2"/>
        <v>0</v>
      </c>
      <c r="C124" s="96">
        <f t="shared" si="3"/>
        <v>0</v>
      </c>
      <c r="AH124"/>
    </row>
    <row r="125" spans="1:101">
      <c r="A125" s="8" t="s">
        <v>220</v>
      </c>
      <c r="B125" s="97">
        <f t="shared" si="2"/>
        <v>0.88</v>
      </c>
      <c r="C125" s="96">
        <f t="shared" si="3"/>
        <v>1</v>
      </c>
      <c r="AH125"/>
      <c r="BH125" t="s">
        <v>415</v>
      </c>
    </row>
    <row r="126" spans="1:101">
      <c r="A126" s="10" t="s">
        <v>77</v>
      </c>
      <c r="B126" s="97">
        <f t="shared" si="2"/>
        <v>67.459999999999994</v>
      </c>
      <c r="C126" s="96">
        <f t="shared" si="3"/>
        <v>56</v>
      </c>
      <c r="D126" t="s">
        <v>415</v>
      </c>
      <c r="E126" t="s">
        <v>415</v>
      </c>
      <c r="F126" t="s">
        <v>415</v>
      </c>
      <c r="G126" t="s">
        <v>415</v>
      </c>
      <c r="H126" t="s">
        <v>415</v>
      </c>
      <c r="I126" t="s">
        <v>415</v>
      </c>
      <c r="J126" t="s">
        <v>415</v>
      </c>
      <c r="K126" t="s">
        <v>415</v>
      </c>
      <c r="L126" t="s">
        <v>415</v>
      </c>
      <c r="M126" t="s">
        <v>415</v>
      </c>
      <c r="N126" t="s">
        <v>415</v>
      </c>
      <c r="O126" t="s">
        <v>415</v>
      </c>
      <c r="P126" t="s">
        <v>415</v>
      </c>
      <c r="Q126" t="s">
        <v>415</v>
      </c>
      <c r="S126" t="s">
        <v>415</v>
      </c>
      <c r="T126" t="s">
        <v>415</v>
      </c>
      <c r="U126" t="s">
        <v>415</v>
      </c>
      <c r="X126" t="s">
        <v>415</v>
      </c>
      <c r="Z126" t="s">
        <v>415</v>
      </c>
      <c r="AB126" t="s">
        <v>415</v>
      </c>
      <c r="AC126" t="s">
        <v>415</v>
      </c>
      <c r="AD126" t="s">
        <v>415</v>
      </c>
      <c r="AE126" t="s">
        <v>415</v>
      </c>
      <c r="AF126" t="s">
        <v>415</v>
      </c>
      <c r="AH126" t="s">
        <v>415</v>
      </c>
      <c r="AI126" t="s">
        <v>415</v>
      </c>
      <c r="AJ126" t="s">
        <v>415</v>
      </c>
      <c r="AK126" t="s">
        <v>415</v>
      </c>
      <c r="AL126" t="s">
        <v>415</v>
      </c>
      <c r="AM126" t="s">
        <v>415</v>
      </c>
      <c r="AN126" t="s">
        <v>415</v>
      </c>
      <c r="AO126" t="s">
        <v>415</v>
      </c>
      <c r="AT126" t="s">
        <v>415</v>
      </c>
      <c r="AY126" t="s">
        <v>415</v>
      </c>
      <c r="AZ126" t="s">
        <v>415</v>
      </c>
      <c r="BB126" t="s">
        <v>415</v>
      </c>
      <c r="BC126" t="s">
        <v>415</v>
      </c>
      <c r="BG126" t="s">
        <v>415</v>
      </c>
      <c r="BI126" t="s">
        <v>415</v>
      </c>
      <c r="BK126" t="s">
        <v>415</v>
      </c>
      <c r="BL126" t="s">
        <v>415</v>
      </c>
      <c r="BM126" t="s">
        <v>415</v>
      </c>
      <c r="BO126" t="s">
        <v>415</v>
      </c>
      <c r="BR126" t="s">
        <v>415</v>
      </c>
      <c r="BU126" t="s">
        <v>415</v>
      </c>
      <c r="BV126" t="s">
        <v>415</v>
      </c>
      <c r="BZ126" t="s">
        <v>415</v>
      </c>
      <c r="CE126" t="s">
        <v>415</v>
      </c>
      <c r="CF126" t="s">
        <v>415</v>
      </c>
      <c r="CI126" t="s">
        <v>415</v>
      </c>
      <c r="CJ126" t="s">
        <v>415</v>
      </c>
      <c r="CK126" t="s">
        <v>415</v>
      </c>
      <c r="CN126" t="s">
        <v>415</v>
      </c>
      <c r="CO126" t="s">
        <v>415</v>
      </c>
      <c r="CR126" t="s">
        <v>415</v>
      </c>
      <c r="CV126" t="s">
        <v>415</v>
      </c>
    </row>
    <row r="127" spans="1:101">
      <c r="A127" s="9" t="s">
        <v>79</v>
      </c>
      <c r="B127" s="97">
        <f t="shared" si="2"/>
        <v>0.38</v>
      </c>
      <c r="C127" s="96">
        <f t="shared" si="3"/>
        <v>1</v>
      </c>
      <c r="AH127"/>
      <c r="CG127" t="s">
        <v>415</v>
      </c>
    </row>
    <row r="128" spans="1:101">
      <c r="A128" s="11" t="s">
        <v>101</v>
      </c>
      <c r="B128" s="97">
        <f t="shared" si="2"/>
        <v>18.260000000000002</v>
      </c>
      <c r="C128" s="96">
        <f t="shared" si="3"/>
        <v>22</v>
      </c>
      <c r="R128" t="s">
        <v>415</v>
      </c>
      <c r="V128" t="s">
        <v>415</v>
      </c>
      <c r="Y128" t="s">
        <v>415</v>
      </c>
      <c r="AG128" t="s">
        <v>415</v>
      </c>
      <c r="AH128"/>
      <c r="AP128" t="s">
        <v>415</v>
      </c>
      <c r="AQ128" t="s">
        <v>415</v>
      </c>
      <c r="AV128" t="s">
        <v>415</v>
      </c>
      <c r="AX128" t="s">
        <v>415</v>
      </c>
      <c r="BF128" t="s">
        <v>415</v>
      </c>
      <c r="BJ128" t="s">
        <v>415</v>
      </c>
      <c r="BN128" t="s">
        <v>415</v>
      </c>
      <c r="BS128" t="s">
        <v>415</v>
      </c>
      <c r="BX128" t="s">
        <v>415</v>
      </c>
      <c r="BY128" t="s">
        <v>415</v>
      </c>
      <c r="CA128" t="s">
        <v>415</v>
      </c>
      <c r="CB128" t="s">
        <v>415</v>
      </c>
      <c r="CC128" t="s">
        <v>415</v>
      </c>
      <c r="CD128" t="s">
        <v>415</v>
      </c>
      <c r="CH128" t="s">
        <v>415</v>
      </c>
      <c r="CL128" t="s">
        <v>415</v>
      </c>
      <c r="CM128" t="s">
        <v>415</v>
      </c>
      <c r="CQ128" t="s">
        <v>415</v>
      </c>
    </row>
    <row r="129" spans="1:103">
      <c r="A129" s="8" t="s">
        <v>155</v>
      </c>
      <c r="B129" s="97">
        <f t="shared" si="2"/>
        <v>0</v>
      </c>
      <c r="C129" s="96">
        <f t="shared" si="3"/>
        <v>0</v>
      </c>
      <c r="AH129"/>
    </row>
    <row r="130" spans="1:103">
      <c r="A130" s="8" t="s">
        <v>81</v>
      </c>
      <c r="B130" s="97">
        <f t="shared" si="2"/>
        <v>0</v>
      </c>
      <c r="C130" s="96">
        <f t="shared" si="3"/>
        <v>0</v>
      </c>
      <c r="AH130"/>
    </row>
    <row r="131" spans="1:103">
      <c r="A131" s="9" t="s">
        <v>151</v>
      </c>
      <c r="B131" s="97">
        <f t="shared" ref="B131:B194" si="4">SUMIF(D131:CY131,"x",$D$1:$CY$1)/50</f>
        <v>5.56</v>
      </c>
      <c r="C131" s="96">
        <f>COUNTA(D131:XFD131)</f>
        <v>7</v>
      </c>
      <c r="W131" t="s">
        <v>415</v>
      </c>
      <c r="AH131"/>
      <c r="AR131" t="s">
        <v>415</v>
      </c>
      <c r="BA131" t="s">
        <v>415</v>
      </c>
      <c r="BE131" t="s">
        <v>415</v>
      </c>
      <c r="BW131" t="s">
        <v>415</v>
      </c>
      <c r="CS131" t="s">
        <v>415</v>
      </c>
      <c r="CW131" t="s">
        <v>415</v>
      </c>
    </row>
    <row r="132" spans="1:103">
      <c r="A132" s="8" t="s">
        <v>84</v>
      </c>
      <c r="B132" s="97">
        <f t="shared" si="4"/>
        <v>5.52</v>
      </c>
      <c r="C132" s="96">
        <f t="shared" ref="C132:C144" si="5">COUNTA(D132:XFD132)</f>
        <v>6</v>
      </c>
      <c r="W132" t="s">
        <v>415</v>
      </c>
      <c r="AH132"/>
      <c r="AQ132" t="s">
        <v>415</v>
      </c>
      <c r="BA132" t="s">
        <v>415</v>
      </c>
      <c r="BE132" t="s">
        <v>415</v>
      </c>
      <c r="BW132" t="s">
        <v>415</v>
      </c>
      <c r="CS132" t="s">
        <v>415</v>
      </c>
    </row>
    <row r="133" spans="1:103">
      <c r="A133" s="9" t="s">
        <v>339</v>
      </c>
      <c r="B133" s="97">
        <f t="shared" si="4"/>
        <v>0</v>
      </c>
      <c r="C133" s="96">
        <f t="shared" si="5"/>
        <v>0</v>
      </c>
      <c r="AH133"/>
    </row>
    <row r="134" spans="1:103">
      <c r="A134" s="9" t="s">
        <v>154</v>
      </c>
      <c r="B134" s="97">
        <f t="shared" si="4"/>
        <v>0.6</v>
      </c>
      <c r="C134" s="96">
        <f t="shared" si="5"/>
        <v>2</v>
      </c>
      <c r="AH134"/>
      <c r="CA134" t="s">
        <v>415</v>
      </c>
      <c r="CU134" t="s">
        <v>415</v>
      </c>
    </row>
    <row r="135" spans="1:103">
      <c r="A135" s="9" t="s">
        <v>85</v>
      </c>
      <c r="B135" s="97">
        <f t="shared" si="4"/>
        <v>0.44</v>
      </c>
      <c r="C135" s="96">
        <f t="shared" si="5"/>
        <v>2</v>
      </c>
      <c r="AH135"/>
      <c r="CG135" t="s">
        <v>415</v>
      </c>
      <c r="CW135" t="s">
        <v>415</v>
      </c>
    </row>
    <row r="136" spans="1:103">
      <c r="A136" s="8" t="s">
        <v>89</v>
      </c>
      <c r="B136" s="97">
        <f t="shared" si="4"/>
        <v>0</v>
      </c>
      <c r="C136" s="96">
        <f t="shared" si="5"/>
        <v>0</v>
      </c>
      <c r="AH136"/>
    </row>
    <row r="137" spans="1:103">
      <c r="A137" s="11" t="s">
        <v>192</v>
      </c>
      <c r="B137" s="97">
        <f t="shared" si="4"/>
        <v>32.4</v>
      </c>
      <c r="C137" s="96">
        <f t="shared" si="5"/>
        <v>30</v>
      </c>
      <c r="D137" t="s">
        <v>415</v>
      </c>
      <c r="H137" t="s">
        <v>415</v>
      </c>
      <c r="I137" t="s">
        <v>415</v>
      </c>
      <c r="J137" t="s">
        <v>415</v>
      </c>
      <c r="Q137" t="s">
        <v>415</v>
      </c>
      <c r="R137" t="s">
        <v>415</v>
      </c>
      <c r="V137" t="s">
        <v>415</v>
      </c>
      <c r="Y137" t="s">
        <v>415</v>
      </c>
      <c r="AD137" t="s">
        <v>415</v>
      </c>
      <c r="AE137" t="s">
        <v>415</v>
      </c>
      <c r="AG137" t="s">
        <v>415</v>
      </c>
      <c r="AH137"/>
      <c r="AM137" t="s">
        <v>415</v>
      </c>
      <c r="AP137" t="s">
        <v>415</v>
      </c>
      <c r="AQ137" t="s">
        <v>415</v>
      </c>
      <c r="AX137" t="s">
        <v>415</v>
      </c>
      <c r="AY137" t="s">
        <v>415</v>
      </c>
      <c r="BF137" t="s">
        <v>415</v>
      </c>
      <c r="BI137" t="s">
        <v>415</v>
      </c>
      <c r="BJ137" t="s">
        <v>415</v>
      </c>
      <c r="BM137" t="s">
        <v>415</v>
      </c>
      <c r="BP137" t="s">
        <v>415</v>
      </c>
      <c r="BR137" t="s">
        <v>415</v>
      </c>
      <c r="BV137" t="s">
        <v>415</v>
      </c>
      <c r="BZ137" t="s">
        <v>415</v>
      </c>
      <c r="CA137" t="s">
        <v>415</v>
      </c>
      <c r="CC137" t="s">
        <v>415</v>
      </c>
      <c r="CE137" t="s">
        <v>415</v>
      </c>
      <c r="CN137" t="s">
        <v>415</v>
      </c>
      <c r="CP137" t="s">
        <v>415</v>
      </c>
      <c r="CY137" t="s">
        <v>415</v>
      </c>
    </row>
    <row r="138" spans="1:103">
      <c r="A138" s="9" t="s">
        <v>223</v>
      </c>
      <c r="B138" s="97">
        <f t="shared" si="4"/>
        <v>13.42</v>
      </c>
      <c r="C138" s="96">
        <f t="shared" si="5"/>
        <v>13</v>
      </c>
      <c r="G138" t="s">
        <v>415</v>
      </c>
      <c r="T138" t="s">
        <v>415</v>
      </c>
      <c r="W138" t="s">
        <v>415</v>
      </c>
      <c r="Z138" t="s">
        <v>415</v>
      </c>
      <c r="AH138"/>
      <c r="AR138" t="s">
        <v>415</v>
      </c>
      <c r="AT138" t="s">
        <v>415</v>
      </c>
      <c r="AZ138" t="s">
        <v>415</v>
      </c>
      <c r="BA138" t="s">
        <v>415</v>
      </c>
      <c r="BD138" t="s">
        <v>415</v>
      </c>
      <c r="BW138" t="s">
        <v>415</v>
      </c>
      <c r="CL138" t="s">
        <v>415</v>
      </c>
      <c r="CM138" t="s">
        <v>415</v>
      </c>
      <c r="CT138" t="s">
        <v>415</v>
      </c>
    </row>
    <row r="139" spans="1:103">
      <c r="A139" s="8" t="s">
        <v>88</v>
      </c>
      <c r="B139" s="97">
        <f t="shared" si="4"/>
        <v>1.88</v>
      </c>
      <c r="C139" s="96">
        <f t="shared" si="5"/>
        <v>2</v>
      </c>
      <c r="AA139" t="s">
        <v>415</v>
      </c>
      <c r="AH139"/>
      <c r="CI139" t="s">
        <v>415</v>
      </c>
    </row>
    <row r="140" spans="1:103">
      <c r="A140" s="8" t="s">
        <v>423</v>
      </c>
      <c r="B140" s="97">
        <f>SUMIF(D140:CY140,"x",$D$1:$CY$1)/50</f>
        <v>0.88</v>
      </c>
      <c r="C140" s="96">
        <f t="shared" si="5"/>
        <v>1</v>
      </c>
      <c r="AH140"/>
      <c r="BH140" t="s">
        <v>415</v>
      </c>
    </row>
    <row r="141" spans="1:103" ht="25.5">
      <c r="A141" s="8" t="s">
        <v>86</v>
      </c>
      <c r="B141" s="97">
        <f t="shared" si="4"/>
        <v>1.88</v>
      </c>
      <c r="C141" s="96">
        <f t="shared" si="5"/>
        <v>4</v>
      </c>
      <c r="AH141"/>
      <c r="BJ141" t="s">
        <v>415</v>
      </c>
      <c r="CA141" t="s">
        <v>415</v>
      </c>
      <c r="CD141" t="s">
        <v>415</v>
      </c>
      <c r="CU141" t="s">
        <v>415</v>
      </c>
    </row>
    <row r="142" spans="1:103">
      <c r="A142" s="9" t="s">
        <v>184</v>
      </c>
      <c r="B142" s="97">
        <f t="shared" si="4"/>
        <v>0</v>
      </c>
      <c r="C142" s="96">
        <f t="shared" si="5"/>
        <v>0</v>
      </c>
      <c r="AH142"/>
    </row>
    <row r="143" spans="1:103">
      <c r="A143" s="8" t="s">
        <v>90</v>
      </c>
      <c r="B143" s="97">
        <f t="shared" si="4"/>
        <v>5.94</v>
      </c>
      <c r="C143" s="96">
        <f t="shared" si="5"/>
        <v>9</v>
      </c>
      <c r="H143" t="s">
        <v>415</v>
      </c>
      <c r="AH143"/>
      <c r="BD143" t="s">
        <v>415</v>
      </c>
      <c r="BE143" t="s">
        <v>415</v>
      </c>
      <c r="BF143" t="s">
        <v>415</v>
      </c>
      <c r="CA143" t="s">
        <v>415</v>
      </c>
      <c r="CH143" t="s">
        <v>415</v>
      </c>
      <c r="CP143" t="s">
        <v>415</v>
      </c>
      <c r="CT143" t="s">
        <v>415</v>
      </c>
      <c r="CY143" t="s">
        <v>415</v>
      </c>
    </row>
    <row r="144" spans="1:103">
      <c r="A144" s="8" t="s">
        <v>340</v>
      </c>
      <c r="B144" s="97">
        <f t="shared" si="4"/>
        <v>6.74</v>
      </c>
      <c r="C144" s="96">
        <f t="shared" si="5"/>
        <v>5</v>
      </c>
      <c r="W144" t="s">
        <v>415</v>
      </c>
      <c r="AA144" t="s">
        <v>415</v>
      </c>
      <c r="AH144"/>
      <c r="AJ144" t="s">
        <v>415</v>
      </c>
      <c r="AR144" t="s">
        <v>415</v>
      </c>
      <c r="BA144" t="s">
        <v>415</v>
      </c>
    </row>
    <row r="145" spans="1:103">
      <c r="A145" s="8" t="s">
        <v>245</v>
      </c>
      <c r="B145" s="97">
        <f t="shared" si="4"/>
        <v>0</v>
      </c>
      <c r="C145" s="96">
        <f t="shared" ref="C145:C170" si="6">COUNTA(D145:XFD145)</f>
        <v>0</v>
      </c>
      <c r="AH145"/>
    </row>
    <row r="146" spans="1:103">
      <c r="A146" s="9" t="s">
        <v>426</v>
      </c>
      <c r="B146" s="97">
        <f t="shared" si="4"/>
        <v>3.4</v>
      </c>
      <c r="C146" s="96">
        <f t="shared" si="6"/>
        <v>5</v>
      </c>
      <c r="W146" t="s">
        <v>415</v>
      </c>
      <c r="AH146"/>
      <c r="BT146" t="s">
        <v>415</v>
      </c>
      <c r="BW146" t="s">
        <v>415</v>
      </c>
      <c r="CC146" t="s">
        <v>415</v>
      </c>
      <c r="CU146" t="s">
        <v>415</v>
      </c>
    </row>
    <row r="147" spans="1:103">
      <c r="A147" s="11" t="s">
        <v>222</v>
      </c>
      <c r="B147" s="97">
        <f t="shared" si="4"/>
        <v>9.24</v>
      </c>
      <c r="C147" s="96">
        <f t="shared" si="6"/>
        <v>9</v>
      </c>
      <c r="E147" t="s">
        <v>415</v>
      </c>
      <c r="N147" t="s">
        <v>415</v>
      </c>
      <c r="R147" t="s">
        <v>415</v>
      </c>
      <c r="AH147"/>
      <c r="AW147" t="s">
        <v>415</v>
      </c>
      <c r="BD147" t="s">
        <v>415</v>
      </c>
      <c r="BU147" t="s">
        <v>415</v>
      </c>
      <c r="BY147" t="s">
        <v>415</v>
      </c>
      <c r="CG147" t="s">
        <v>415</v>
      </c>
      <c r="CS147" t="s">
        <v>415</v>
      </c>
    </row>
    <row r="148" spans="1:103">
      <c r="A148" s="8" t="s">
        <v>263</v>
      </c>
      <c r="B148" s="97">
        <f t="shared" si="4"/>
        <v>2.38</v>
      </c>
      <c r="C148" s="96">
        <f t="shared" si="6"/>
        <v>3</v>
      </c>
      <c r="AH148"/>
      <c r="BH148" t="s">
        <v>415</v>
      </c>
      <c r="BJ148" t="s">
        <v>415</v>
      </c>
      <c r="BS148" t="s">
        <v>415</v>
      </c>
    </row>
    <row r="149" spans="1:103">
      <c r="A149" s="9" t="s">
        <v>341</v>
      </c>
      <c r="B149" s="97">
        <f t="shared" si="4"/>
        <v>0</v>
      </c>
      <c r="C149" s="96">
        <f t="shared" si="6"/>
        <v>0</v>
      </c>
      <c r="AH149"/>
    </row>
    <row r="150" spans="1:103">
      <c r="A150" s="8" t="s">
        <v>91</v>
      </c>
      <c r="B150" s="97">
        <f t="shared" si="4"/>
        <v>1.78</v>
      </c>
      <c r="C150" s="96">
        <f t="shared" si="6"/>
        <v>1</v>
      </c>
      <c r="O150" t="s">
        <v>415</v>
      </c>
      <c r="AH150"/>
    </row>
    <row r="151" spans="1:103">
      <c r="A151" s="8" t="s">
        <v>93</v>
      </c>
      <c r="B151" s="97">
        <f t="shared" si="4"/>
        <v>3.6</v>
      </c>
      <c r="C151" s="96">
        <f t="shared" si="6"/>
        <v>5</v>
      </c>
      <c r="AA151" t="s">
        <v>415</v>
      </c>
      <c r="AH151"/>
      <c r="AI151" t="s">
        <v>415</v>
      </c>
      <c r="CI151" t="s">
        <v>415</v>
      </c>
      <c r="CL151" t="s">
        <v>415</v>
      </c>
      <c r="CW151" t="s">
        <v>415</v>
      </c>
    </row>
    <row r="152" spans="1:103">
      <c r="A152" s="9" t="s">
        <v>258</v>
      </c>
      <c r="B152" s="97">
        <f t="shared" si="4"/>
        <v>0</v>
      </c>
      <c r="C152" s="96">
        <f t="shared" si="6"/>
        <v>0</v>
      </c>
      <c r="AH152"/>
    </row>
    <row r="153" spans="1:103">
      <c r="A153" s="10" t="s">
        <v>194</v>
      </c>
      <c r="B153" s="97">
        <f t="shared" si="4"/>
        <v>28.46</v>
      </c>
      <c r="C153" s="96">
        <f t="shared" si="6"/>
        <v>27</v>
      </c>
      <c r="D153" t="s">
        <v>415</v>
      </c>
      <c r="G153" t="s">
        <v>415</v>
      </c>
      <c r="H153" t="s">
        <v>415</v>
      </c>
      <c r="K153" t="s">
        <v>415</v>
      </c>
      <c r="L153" t="s">
        <v>415</v>
      </c>
      <c r="R153" t="s">
        <v>415</v>
      </c>
      <c r="U153" t="s">
        <v>415</v>
      </c>
      <c r="V153" t="s">
        <v>415</v>
      </c>
      <c r="W153" t="s">
        <v>415</v>
      </c>
      <c r="AG153" t="s">
        <v>415</v>
      </c>
      <c r="AH153"/>
      <c r="AN153" t="s">
        <v>415</v>
      </c>
      <c r="AP153" t="s">
        <v>415</v>
      </c>
      <c r="AS153" t="s">
        <v>415</v>
      </c>
      <c r="BB153" t="s">
        <v>415</v>
      </c>
      <c r="BE153" t="s">
        <v>415</v>
      </c>
      <c r="BF153" t="s">
        <v>415</v>
      </c>
      <c r="BP153" t="s">
        <v>415</v>
      </c>
      <c r="BT153" t="s">
        <v>415</v>
      </c>
      <c r="BY153" t="s">
        <v>415</v>
      </c>
      <c r="CA153" t="s">
        <v>415</v>
      </c>
      <c r="CB153" t="s">
        <v>415</v>
      </c>
      <c r="CF153" t="s">
        <v>415</v>
      </c>
      <c r="CH153" t="s">
        <v>415</v>
      </c>
      <c r="CK153" t="s">
        <v>415</v>
      </c>
      <c r="CP153" t="s">
        <v>415</v>
      </c>
      <c r="CT153" t="s">
        <v>415</v>
      </c>
      <c r="CY153" t="s">
        <v>415</v>
      </c>
    </row>
    <row r="154" spans="1:103">
      <c r="A154" s="11" t="s">
        <v>416</v>
      </c>
      <c r="B154" s="97">
        <f t="shared" si="4"/>
        <v>22.02</v>
      </c>
      <c r="C154" s="96">
        <f t="shared" si="6"/>
        <v>23</v>
      </c>
      <c r="E154" t="s">
        <v>415</v>
      </c>
      <c r="N154" t="s">
        <v>415</v>
      </c>
      <c r="O154" t="s">
        <v>415</v>
      </c>
      <c r="X154" t="s">
        <v>415</v>
      </c>
      <c r="AA154" t="s">
        <v>415</v>
      </c>
      <c r="AD154" t="s">
        <v>415</v>
      </c>
      <c r="AF154" t="s">
        <v>415</v>
      </c>
      <c r="AH154"/>
      <c r="AR154" t="s">
        <v>415</v>
      </c>
      <c r="AT154" t="s">
        <v>415</v>
      </c>
      <c r="AW154" t="s">
        <v>415</v>
      </c>
      <c r="AZ154" t="s">
        <v>415</v>
      </c>
      <c r="BD154" t="s">
        <v>415</v>
      </c>
      <c r="BJ154" t="s">
        <v>415</v>
      </c>
      <c r="BS154" t="s">
        <v>415</v>
      </c>
      <c r="BU154" t="s">
        <v>415</v>
      </c>
      <c r="BV154" t="s">
        <v>415</v>
      </c>
      <c r="BW154" t="s">
        <v>415</v>
      </c>
      <c r="CD154" t="s">
        <v>415</v>
      </c>
      <c r="CG154" t="s">
        <v>415</v>
      </c>
      <c r="CI154" t="s">
        <v>415</v>
      </c>
      <c r="CN154" t="s">
        <v>415</v>
      </c>
      <c r="CS154" t="s">
        <v>415</v>
      </c>
      <c r="CU154" t="s">
        <v>415</v>
      </c>
    </row>
    <row r="155" spans="1:103">
      <c r="A155" s="8" t="s">
        <v>97</v>
      </c>
      <c r="B155" s="97">
        <f t="shared" si="4"/>
        <v>2.1</v>
      </c>
      <c r="C155" s="96">
        <f t="shared" si="6"/>
        <v>2</v>
      </c>
      <c r="AH155"/>
      <c r="AX155" t="s">
        <v>415</v>
      </c>
      <c r="BA155" t="s">
        <v>415</v>
      </c>
    </row>
    <row r="156" spans="1:103">
      <c r="A156" s="9" t="s">
        <v>107</v>
      </c>
      <c r="B156" s="97">
        <f t="shared" si="4"/>
        <v>3.72</v>
      </c>
      <c r="C156" s="96">
        <f t="shared" si="6"/>
        <v>9</v>
      </c>
      <c r="AA156" t="s">
        <v>415</v>
      </c>
      <c r="AH156"/>
      <c r="BU156" t="s">
        <v>415</v>
      </c>
      <c r="BV156" t="s">
        <v>415</v>
      </c>
      <c r="CI156" t="s">
        <v>415</v>
      </c>
      <c r="CL156" t="s">
        <v>415</v>
      </c>
      <c r="CS156" t="s">
        <v>415</v>
      </c>
      <c r="CU156" t="s">
        <v>415</v>
      </c>
      <c r="CW156" t="s">
        <v>415</v>
      </c>
      <c r="CX156" t="s">
        <v>415</v>
      </c>
    </row>
    <row r="157" spans="1:103">
      <c r="A157" s="9" t="s">
        <v>96</v>
      </c>
      <c r="B157" s="97">
        <f t="shared" si="4"/>
        <v>2.1800000000000002</v>
      </c>
      <c r="C157" s="96">
        <f t="shared" si="6"/>
        <v>2</v>
      </c>
      <c r="AH157"/>
      <c r="AT157" t="s">
        <v>415</v>
      </c>
      <c r="BA157" t="s">
        <v>415</v>
      </c>
    </row>
    <row r="158" spans="1:103">
      <c r="A158" s="11" t="s">
        <v>342</v>
      </c>
      <c r="B158" s="97">
        <f t="shared" si="4"/>
        <v>29</v>
      </c>
      <c r="C158" s="96">
        <f t="shared" si="6"/>
        <v>29</v>
      </c>
      <c r="E158" t="s">
        <v>415</v>
      </c>
      <c r="F158" t="s">
        <v>415</v>
      </c>
      <c r="I158" t="s">
        <v>415</v>
      </c>
      <c r="N158" t="s">
        <v>415</v>
      </c>
      <c r="T158" t="s">
        <v>415</v>
      </c>
      <c r="X158" t="s">
        <v>415</v>
      </c>
      <c r="AA158" t="s">
        <v>415</v>
      </c>
      <c r="AD158" t="s">
        <v>415</v>
      </c>
      <c r="AF158" t="s">
        <v>415</v>
      </c>
      <c r="AH158"/>
      <c r="AQ158" t="s">
        <v>415</v>
      </c>
      <c r="AT158" t="s">
        <v>415</v>
      </c>
      <c r="AW158" t="s">
        <v>415</v>
      </c>
      <c r="AX158" t="s">
        <v>415</v>
      </c>
      <c r="AY158" t="s">
        <v>415</v>
      </c>
      <c r="AZ158" t="s">
        <v>415</v>
      </c>
      <c r="BC158" t="s">
        <v>415</v>
      </c>
      <c r="BD158" t="s">
        <v>415</v>
      </c>
      <c r="BG158" t="s">
        <v>415</v>
      </c>
      <c r="BH158" t="s">
        <v>415</v>
      </c>
      <c r="BJ158" t="s">
        <v>415</v>
      </c>
      <c r="BW158" t="s">
        <v>415</v>
      </c>
      <c r="CE158" t="s">
        <v>415</v>
      </c>
      <c r="CI158" t="s">
        <v>415</v>
      </c>
      <c r="CL158" t="s">
        <v>415</v>
      </c>
      <c r="CM158" t="s">
        <v>415</v>
      </c>
      <c r="CN158" t="s">
        <v>415</v>
      </c>
      <c r="CS158" t="s">
        <v>415</v>
      </c>
      <c r="CU158" t="s">
        <v>415</v>
      </c>
      <c r="CX158" t="s">
        <v>415</v>
      </c>
    </row>
    <row r="159" spans="1:103">
      <c r="A159" s="10" t="s">
        <v>265</v>
      </c>
      <c r="B159" s="97">
        <f t="shared" si="4"/>
        <v>0.38</v>
      </c>
      <c r="C159" s="96">
        <f t="shared" si="6"/>
        <v>1</v>
      </c>
      <c r="AH159"/>
      <c r="CG159" t="s">
        <v>415</v>
      </c>
    </row>
    <row r="160" spans="1:103">
      <c r="A160" s="9" t="s">
        <v>225</v>
      </c>
      <c r="B160" s="97">
        <f t="shared" si="4"/>
        <v>1.46</v>
      </c>
      <c r="C160" s="96">
        <f t="shared" si="6"/>
        <v>1</v>
      </c>
      <c r="AE160" t="s">
        <v>415</v>
      </c>
      <c r="AH160"/>
    </row>
    <row r="161" spans="1:102">
      <c r="A161" s="9" t="s">
        <v>266</v>
      </c>
      <c r="B161" s="97">
        <f t="shared" si="4"/>
        <v>9.66</v>
      </c>
      <c r="C161" s="96">
        <f t="shared" si="6"/>
        <v>12</v>
      </c>
      <c r="X161" t="s">
        <v>415</v>
      </c>
      <c r="AA161" t="s">
        <v>415</v>
      </c>
      <c r="AH161"/>
      <c r="AQ161" t="s">
        <v>415</v>
      </c>
      <c r="AR161" t="s">
        <v>415</v>
      </c>
      <c r="AZ161" t="s">
        <v>415</v>
      </c>
      <c r="BA161" t="s">
        <v>415</v>
      </c>
      <c r="BS161" t="s">
        <v>415</v>
      </c>
      <c r="BW161" t="s">
        <v>415</v>
      </c>
      <c r="CI161" t="s">
        <v>415</v>
      </c>
      <c r="CM161" t="s">
        <v>415</v>
      </c>
      <c r="CS161" t="s">
        <v>415</v>
      </c>
      <c r="CW161" t="s">
        <v>415</v>
      </c>
    </row>
    <row r="162" spans="1:102">
      <c r="A162" s="9" t="s">
        <v>100</v>
      </c>
      <c r="B162" s="97">
        <f t="shared" si="4"/>
        <v>10.66</v>
      </c>
      <c r="C162" s="96">
        <f t="shared" si="6"/>
        <v>10</v>
      </c>
      <c r="L162" t="s">
        <v>415</v>
      </c>
      <c r="X162" t="s">
        <v>415</v>
      </c>
      <c r="AA162" t="s">
        <v>415</v>
      </c>
      <c r="AC162" t="s">
        <v>415</v>
      </c>
      <c r="AH162"/>
      <c r="AO162" t="s">
        <v>415</v>
      </c>
      <c r="AR162" t="s">
        <v>415</v>
      </c>
      <c r="BS162" t="s">
        <v>415</v>
      </c>
      <c r="BW162" t="s">
        <v>415</v>
      </c>
      <c r="CI162" t="s">
        <v>415</v>
      </c>
      <c r="CS162" t="s">
        <v>415</v>
      </c>
    </row>
    <row r="163" spans="1:102">
      <c r="A163" s="9" t="s">
        <v>98</v>
      </c>
      <c r="B163" s="97">
        <f t="shared" si="4"/>
        <v>14.26</v>
      </c>
      <c r="C163" s="96">
        <f t="shared" si="6"/>
        <v>14</v>
      </c>
      <c r="O163" t="s">
        <v>415</v>
      </c>
      <c r="S163" t="s">
        <v>415</v>
      </c>
      <c r="AD163" t="s">
        <v>415</v>
      </c>
      <c r="AH163" t="s">
        <v>415</v>
      </c>
      <c r="AL163" t="s">
        <v>415</v>
      </c>
      <c r="AT163" t="s">
        <v>415</v>
      </c>
      <c r="AW163" t="s">
        <v>415</v>
      </c>
      <c r="BD163" t="s">
        <v>415</v>
      </c>
      <c r="BL163" t="s">
        <v>415</v>
      </c>
      <c r="BN163" t="s">
        <v>415</v>
      </c>
      <c r="BO163" t="s">
        <v>415</v>
      </c>
      <c r="BZ163" t="s">
        <v>415</v>
      </c>
      <c r="CD163" t="s">
        <v>415</v>
      </c>
      <c r="CU163" t="s">
        <v>415</v>
      </c>
    </row>
    <row r="164" spans="1:102">
      <c r="A164" s="8" t="s">
        <v>145</v>
      </c>
      <c r="B164" s="97">
        <f t="shared" si="4"/>
        <v>34.159999999999997</v>
      </c>
      <c r="C164" s="96">
        <f t="shared" si="6"/>
        <v>32</v>
      </c>
      <c r="F164" t="s">
        <v>415</v>
      </c>
      <c r="I164" t="s">
        <v>415</v>
      </c>
      <c r="L164" t="s">
        <v>415</v>
      </c>
      <c r="T164" t="s">
        <v>415</v>
      </c>
      <c r="X164" t="s">
        <v>415</v>
      </c>
      <c r="Y164" t="s">
        <v>415</v>
      </c>
      <c r="Z164" t="s">
        <v>415</v>
      </c>
      <c r="AC164" t="s">
        <v>415</v>
      </c>
      <c r="AE164" t="s">
        <v>415</v>
      </c>
      <c r="AH164"/>
      <c r="AI164" t="s">
        <v>415</v>
      </c>
      <c r="AO164" t="s">
        <v>415</v>
      </c>
      <c r="AQ164" t="s">
        <v>415</v>
      </c>
      <c r="AR164" t="s">
        <v>415</v>
      </c>
      <c r="AV164" t="s">
        <v>415</v>
      </c>
      <c r="AX164" t="s">
        <v>415</v>
      </c>
      <c r="AY164" t="s">
        <v>415</v>
      </c>
      <c r="AZ164" t="s">
        <v>415</v>
      </c>
      <c r="BA164" t="s">
        <v>415</v>
      </c>
      <c r="BC164" t="s">
        <v>415</v>
      </c>
      <c r="BG164" t="s">
        <v>415</v>
      </c>
      <c r="BI164" t="s">
        <v>415</v>
      </c>
      <c r="BJ164" t="s">
        <v>415</v>
      </c>
      <c r="BK164" t="s">
        <v>415</v>
      </c>
      <c r="BM164" t="s">
        <v>415</v>
      </c>
      <c r="BQ164" t="s">
        <v>415</v>
      </c>
      <c r="BR164" t="s">
        <v>415</v>
      </c>
      <c r="BV164" t="s">
        <v>415</v>
      </c>
      <c r="BW164" t="s">
        <v>415</v>
      </c>
      <c r="CE164" t="s">
        <v>415</v>
      </c>
      <c r="CN164" t="s">
        <v>415</v>
      </c>
      <c r="CO164" t="s">
        <v>415</v>
      </c>
      <c r="CV164" t="s">
        <v>415</v>
      </c>
    </row>
    <row r="165" spans="1:102">
      <c r="A165" s="8" t="s">
        <v>213</v>
      </c>
      <c r="B165" s="97">
        <f t="shared" si="4"/>
        <v>0</v>
      </c>
      <c r="C165" s="96">
        <f t="shared" si="6"/>
        <v>0</v>
      </c>
      <c r="AH165"/>
    </row>
    <row r="166" spans="1:102">
      <c r="A166" s="9" t="s">
        <v>147</v>
      </c>
      <c r="B166" s="97">
        <f t="shared" si="4"/>
        <v>34.159999999999997</v>
      </c>
      <c r="C166" s="96">
        <f t="shared" si="6"/>
        <v>32</v>
      </c>
      <c r="F166" t="s">
        <v>415</v>
      </c>
      <c r="I166" t="s">
        <v>415</v>
      </c>
      <c r="L166" t="s">
        <v>415</v>
      </c>
      <c r="T166" t="s">
        <v>415</v>
      </c>
      <c r="X166" t="s">
        <v>415</v>
      </c>
      <c r="Y166" t="s">
        <v>415</v>
      </c>
      <c r="Z166" t="s">
        <v>415</v>
      </c>
      <c r="AC166" t="s">
        <v>415</v>
      </c>
      <c r="AE166" t="s">
        <v>415</v>
      </c>
      <c r="AH166"/>
      <c r="AI166" t="s">
        <v>415</v>
      </c>
      <c r="AO166" t="s">
        <v>415</v>
      </c>
      <c r="AQ166" t="s">
        <v>415</v>
      </c>
      <c r="AR166" t="s">
        <v>415</v>
      </c>
      <c r="AV166" t="s">
        <v>415</v>
      </c>
      <c r="AX166" t="s">
        <v>415</v>
      </c>
      <c r="AY166" t="s">
        <v>415</v>
      </c>
      <c r="AZ166" t="s">
        <v>415</v>
      </c>
      <c r="BA166" t="s">
        <v>415</v>
      </c>
      <c r="BC166" t="s">
        <v>415</v>
      </c>
      <c r="BG166" t="s">
        <v>415</v>
      </c>
      <c r="BI166" t="s">
        <v>415</v>
      </c>
      <c r="BJ166" t="s">
        <v>415</v>
      </c>
      <c r="BK166" t="s">
        <v>415</v>
      </c>
      <c r="BM166" t="s">
        <v>415</v>
      </c>
      <c r="BQ166" t="s">
        <v>415</v>
      </c>
      <c r="BR166" t="s">
        <v>415</v>
      </c>
      <c r="BV166" t="s">
        <v>415</v>
      </c>
      <c r="BW166" t="s">
        <v>415</v>
      </c>
      <c r="CE166" t="s">
        <v>415</v>
      </c>
      <c r="CN166" t="s">
        <v>415</v>
      </c>
      <c r="CO166" t="s">
        <v>415</v>
      </c>
      <c r="CV166" t="s">
        <v>415</v>
      </c>
    </row>
    <row r="167" spans="1:102">
      <c r="A167" s="8" t="s">
        <v>78</v>
      </c>
      <c r="B167" s="97">
        <f t="shared" si="4"/>
        <v>3.28</v>
      </c>
      <c r="C167" s="96">
        <f t="shared" si="6"/>
        <v>4</v>
      </c>
      <c r="AA167" t="s">
        <v>415</v>
      </c>
      <c r="AH167"/>
      <c r="AJ167" t="s">
        <v>415</v>
      </c>
      <c r="CI167" t="s">
        <v>415</v>
      </c>
      <c r="CX167" t="s">
        <v>415</v>
      </c>
    </row>
    <row r="168" spans="1:102">
      <c r="A168" s="8" t="s">
        <v>267</v>
      </c>
      <c r="B168" s="97">
        <f t="shared" si="4"/>
        <v>0</v>
      </c>
      <c r="C168" s="96">
        <f t="shared" si="6"/>
        <v>0</v>
      </c>
      <c r="AH168"/>
    </row>
    <row r="169" spans="1:102">
      <c r="A169" s="8" t="s">
        <v>269</v>
      </c>
      <c r="B169" s="97">
        <f t="shared" si="4"/>
        <v>3.98</v>
      </c>
      <c r="C169" s="96">
        <f t="shared" si="6"/>
        <v>7</v>
      </c>
      <c r="AH169"/>
      <c r="AW169" t="s">
        <v>415</v>
      </c>
      <c r="BH169" t="s">
        <v>415</v>
      </c>
      <c r="BN169" t="s">
        <v>415</v>
      </c>
      <c r="BS169" t="s">
        <v>415</v>
      </c>
      <c r="CL169" t="s">
        <v>415</v>
      </c>
      <c r="CM169" t="s">
        <v>415</v>
      </c>
      <c r="CX169" t="s">
        <v>415</v>
      </c>
    </row>
    <row r="170" spans="1:102">
      <c r="A170" s="9" t="s">
        <v>102</v>
      </c>
      <c r="B170" s="97">
        <f t="shared" si="4"/>
        <v>7.56</v>
      </c>
      <c r="C170" s="96">
        <f t="shared" si="6"/>
        <v>7</v>
      </c>
      <c r="I170" t="s">
        <v>415</v>
      </c>
      <c r="AD170" t="s">
        <v>415</v>
      </c>
      <c r="AH170"/>
      <c r="AJ170" t="s">
        <v>415</v>
      </c>
      <c r="AN170" t="s">
        <v>415</v>
      </c>
      <c r="AX170" t="s">
        <v>415</v>
      </c>
      <c r="CG170" t="s">
        <v>415</v>
      </c>
      <c r="CV170" t="s">
        <v>415</v>
      </c>
    </row>
    <row r="171" spans="1:102">
      <c r="A171" s="9"/>
      <c r="B171" s="97"/>
      <c r="C171" s="96"/>
      <c r="AH171"/>
    </row>
    <row r="172" spans="1:102">
      <c r="A172" s="9" t="s">
        <v>203</v>
      </c>
      <c r="B172" s="97">
        <f t="shared" si="4"/>
        <v>0</v>
      </c>
      <c r="C172" s="96">
        <f t="shared" ref="C172:C182" si="7">COUNTA(D172:XFD172)</f>
        <v>0</v>
      </c>
      <c r="AH172"/>
    </row>
    <row r="173" spans="1:102">
      <c r="A173" s="9" t="s">
        <v>355</v>
      </c>
      <c r="B173" s="97">
        <f t="shared" si="4"/>
        <v>0</v>
      </c>
      <c r="C173" s="96">
        <f t="shared" si="7"/>
        <v>0</v>
      </c>
      <c r="AH173"/>
    </row>
    <row r="174" spans="1:102">
      <c r="A174" s="9" t="s">
        <v>357</v>
      </c>
      <c r="B174" s="97">
        <f t="shared" si="4"/>
        <v>0</v>
      </c>
      <c r="C174" s="96">
        <f t="shared" si="7"/>
        <v>0</v>
      </c>
      <c r="AH174"/>
    </row>
    <row r="175" spans="1:102">
      <c r="A175" s="9" t="s">
        <v>103</v>
      </c>
      <c r="B175" s="97">
        <f t="shared" si="4"/>
        <v>0</v>
      </c>
      <c r="C175" s="96">
        <f t="shared" si="7"/>
        <v>0</v>
      </c>
      <c r="AH175"/>
    </row>
    <row r="176" spans="1:102">
      <c r="A176" s="8" t="s">
        <v>71</v>
      </c>
      <c r="B176" s="97">
        <f t="shared" si="4"/>
        <v>0</v>
      </c>
      <c r="C176" s="96">
        <f t="shared" si="7"/>
        <v>0</v>
      </c>
      <c r="AH176"/>
    </row>
    <row r="177" spans="1:34">
      <c r="A177" s="8" t="s">
        <v>270</v>
      </c>
      <c r="B177" s="97">
        <f t="shared" si="4"/>
        <v>0</v>
      </c>
      <c r="C177" s="96">
        <f t="shared" si="7"/>
        <v>0</v>
      </c>
      <c r="AH177"/>
    </row>
    <row r="178" spans="1:34">
      <c r="A178" s="8" t="s">
        <v>104</v>
      </c>
      <c r="B178" s="97">
        <f t="shared" si="4"/>
        <v>0</v>
      </c>
      <c r="C178" s="96">
        <f t="shared" si="7"/>
        <v>0</v>
      </c>
      <c r="AH178"/>
    </row>
    <row r="179" spans="1:34">
      <c r="A179" s="9" t="s">
        <v>105</v>
      </c>
      <c r="B179" s="97">
        <f t="shared" si="4"/>
        <v>0</v>
      </c>
      <c r="C179" s="96">
        <f t="shared" si="7"/>
        <v>0</v>
      </c>
      <c r="AH179"/>
    </row>
    <row r="180" spans="1:34">
      <c r="A180" s="8" t="s">
        <v>214</v>
      </c>
      <c r="B180" s="97">
        <f t="shared" si="4"/>
        <v>0</v>
      </c>
      <c r="C180" s="96">
        <f t="shared" si="7"/>
        <v>0</v>
      </c>
      <c r="AH180"/>
    </row>
    <row r="181" spans="1:34">
      <c r="A181" s="10" t="s">
        <v>193</v>
      </c>
      <c r="B181" s="97">
        <f t="shared" si="4"/>
        <v>0</v>
      </c>
      <c r="C181" s="96">
        <f t="shared" si="7"/>
        <v>0</v>
      </c>
      <c r="AH181"/>
    </row>
    <row r="182" spans="1:34">
      <c r="A182" s="9" t="s">
        <v>199</v>
      </c>
      <c r="B182" s="97">
        <f t="shared" si="4"/>
        <v>0</v>
      </c>
      <c r="C182" s="96">
        <f t="shared" si="7"/>
        <v>0</v>
      </c>
      <c r="AH182"/>
    </row>
    <row r="183" spans="1:34" ht="25.5">
      <c r="A183" s="9" t="s">
        <v>206</v>
      </c>
      <c r="B183" s="97">
        <f>SUMIF(D183:CY183,"x",$D$1:$CY$1)/50</f>
        <v>0</v>
      </c>
      <c r="C183" s="96">
        <f>COUNTA(D183:XFD183)</f>
        <v>0</v>
      </c>
      <c r="AH183"/>
    </row>
    <row r="184" spans="1:34">
      <c r="A184" s="8" t="s">
        <v>114</v>
      </c>
      <c r="B184" s="97">
        <f t="shared" si="4"/>
        <v>0</v>
      </c>
      <c r="C184" s="96">
        <f t="shared" ref="C184:C194" si="8">COUNTA(D184:XFD184)</f>
        <v>0</v>
      </c>
      <c r="AH184"/>
    </row>
    <row r="185" spans="1:34">
      <c r="A185" s="8" t="s">
        <v>233</v>
      </c>
      <c r="B185" s="97">
        <f t="shared" si="4"/>
        <v>0</v>
      </c>
      <c r="C185" s="96">
        <f t="shared" si="8"/>
        <v>0</v>
      </c>
      <c r="AH185"/>
    </row>
    <row r="186" spans="1:34">
      <c r="A186" s="9" t="s">
        <v>115</v>
      </c>
      <c r="B186" s="97">
        <f t="shared" si="4"/>
        <v>0</v>
      </c>
      <c r="C186" s="96">
        <f t="shared" si="8"/>
        <v>0</v>
      </c>
      <c r="AH186"/>
    </row>
    <row r="187" spans="1:34">
      <c r="A187" s="8" t="s">
        <v>106</v>
      </c>
      <c r="B187" s="97">
        <f t="shared" si="4"/>
        <v>0</v>
      </c>
      <c r="C187" s="96">
        <f t="shared" si="8"/>
        <v>0</v>
      </c>
      <c r="AH187"/>
    </row>
    <row r="188" spans="1:34">
      <c r="A188" s="9" t="s">
        <v>92</v>
      </c>
      <c r="B188" s="97">
        <f t="shared" si="4"/>
        <v>0</v>
      </c>
      <c r="C188" s="96">
        <f t="shared" si="8"/>
        <v>0</v>
      </c>
      <c r="AH188"/>
    </row>
    <row r="189" spans="1:34">
      <c r="A189" s="9" t="s">
        <v>31</v>
      </c>
      <c r="B189" s="97">
        <f t="shared" si="4"/>
        <v>0</v>
      </c>
      <c r="C189" s="96">
        <f t="shared" si="8"/>
        <v>0</v>
      </c>
      <c r="AH189"/>
    </row>
    <row r="190" spans="1:34">
      <c r="A190" s="9" t="s">
        <v>117</v>
      </c>
      <c r="B190" s="97">
        <f t="shared" si="4"/>
        <v>0</v>
      </c>
      <c r="C190" s="96">
        <f t="shared" si="8"/>
        <v>0</v>
      </c>
      <c r="AH190"/>
    </row>
    <row r="191" spans="1:34">
      <c r="A191" s="8" t="s">
        <v>224</v>
      </c>
      <c r="B191" s="97">
        <f t="shared" si="4"/>
        <v>0</v>
      </c>
      <c r="C191" s="96">
        <f t="shared" si="8"/>
        <v>0</v>
      </c>
      <c r="AH191"/>
    </row>
    <row r="192" spans="1:34">
      <c r="A192" s="9" t="s">
        <v>343</v>
      </c>
      <c r="B192" s="97">
        <f t="shared" si="4"/>
        <v>0</v>
      </c>
      <c r="C192" s="96">
        <f t="shared" si="8"/>
        <v>0</v>
      </c>
      <c r="AH192"/>
    </row>
    <row r="193" spans="1:34">
      <c r="A193" s="11" t="s">
        <v>195</v>
      </c>
      <c r="B193" s="97">
        <f t="shared" si="4"/>
        <v>0</v>
      </c>
      <c r="C193" s="96">
        <f t="shared" si="8"/>
        <v>0</v>
      </c>
      <c r="AH193"/>
    </row>
    <row r="194" spans="1:34">
      <c r="A194" s="9" t="s">
        <v>271</v>
      </c>
      <c r="B194" s="97">
        <f t="shared" si="4"/>
        <v>0</v>
      </c>
      <c r="C194" s="96">
        <f t="shared" si="8"/>
        <v>0</v>
      </c>
      <c r="AH194"/>
    </row>
    <row r="195" spans="1:34">
      <c r="A195" s="9" t="s">
        <v>112</v>
      </c>
      <c r="B195" s="97">
        <f t="shared" ref="B195:B204" si="9">SUMIF(D195:CY195,"x",$D$1:$CY$1)/50</f>
        <v>0</v>
      </c>
      <c r="C195" s="96">
        <f t="shared" ref="C195:C204" si="10">COUNTA(D195:XFD195)</f>
        <v>0</v>
      </c>
      <c r="AH195"/>
    </row>
    <row r="196" spans="1:34">
      <c r="A196" s="9" t="s">
        <v>111</v>
      </c>
      <c r="B196" s="97">
        <f t="shared" si="9"/>
        <v>0</v>
      </c>
      <c r="C196" s="96">
        <f t="shared" si="10"/>
        <v>0</v>
      </c>
      <c r="AH196"/>
    </row>
    <row r="197" spans="1:34" ht="25.5">
      <c r="A197" s="9" t="s">
        <v>246</v>
      </c>
      <c r="B197" s="97">
        <f t="shared" si="9"/>
        <v>0</v>
      </c>
      <c r="C197" s="96">
        <f t="shared" si="10"/>
        <v>0</v>
      </c>
      <c r="AH197"/>
    </row>
    <row r="198" spans="1:34">
      <c r="A198" s="8" t="s">
        <v>113</v>
      </c>
      <c r="B198" s="97">
        <f t="shared" si="9"/>
        <v>0</v>
      </c>
      <c r="C198" s="96">
        <f t="shared" si="10"/>
        <v>0</v>
      </c>
      <c r="AH198"/>
    </row>
    <row r="199" spans="1:34" ht="25.5">
      <c r="A199" s="8" t="s">
        <v>247</v>
      </c>
      <c r="B199" s="97">
        <f t="shared" si="9"/>
        <v>0</v>
      </c>
      <c r="C199" s="96">
        <f t="shared" si="10"/>
        <v>0</v>
      </c>
      <c r="AH199"/>
    </row>
    <row r="200" spans="1:34">
      <c r="A200" s="12" t="s">
        <v>139</v>
      </c>
      <c r="B200" s="97">
        <f t="shared" si="9"/>
        <v>0</v>
      </c>
      <c r="C200" s="96">
        <f t="shared" si="10"/>
        <v>0</v>
      </c>
      <c r="AH200"/>
    </row>
    <row r="201" spans="1:34">
      <c r="A201" s="8" t="s">
        <v>116</v>
      </c>
      <c r="B201" s="97">
        <f t="shared" si="9"/>
        <v>0</v>
      </c>
      <c r="C201" s="96">
        <f t="shared" si="10"/>
        <v>0</v>
      </c>
      <c r="AH201"/>
    </row>
    <row r="202" spans="1:34" ht="25.5">
      <c r="A202" s="8" t="s">
        <v>108</v>
      </c>
      <c r="B202" s="97">
        <f t="shared" si="9"/>
        <v>0</v>
      </c>
      <c r="C202" s="96">
        <f t="shared" si="10"/>
        <v>0</v>
      </c>
      <c r="AH202"/>
    </row>
    <row r="203" spans="1:34" ht="25.5">
      <c r="A203" s="8" t="s">
        <v>110</v>
      </c>
      <c r="B203" s="97">
        <f t="shared" si="9"/>
        <v>0</v>
      </c>
      <c r="C203" s="96">
        <f t="shared" si="10"/>
        <v>0</v>
      </c>
      <c r="AH203"/>
    </row>
    <row r="204" spans="1:34">
      <c r="A204" s="12" t="s">
        <v>165</v>
      </c>
      <c r="B204" s="97">
        <f t="shared" si="9"/>
        <v>0</v>
      </c>
      <c r="C204" s="96">
        <f t="shared" si="10"/>
        <v>0</v>
      </c>
      <c r="AH204"/>
    </row>
    <row r="205" spans="1:34">
      <c r="A205" s="12" t="s">
        <v>130</v>
      </c>
      <c r="B205" s="97">
        <f t="shared" ref="B205:B221" si="11">SUMIF(D205:CY205,"x",$D$1:$CY$1)/50</f>
        <v>0</v>
      </c>
      <c r="C205" s="96">
        <f t="shared" ref="C205:C221" si="12">COUNTA(D205:XFD205)</f>
        <v>0</v>
      </c>
      <c r="AH205"/>
    </row>
    <row r="206" spans="1:34">
      <c r="A206" s="12" t="s">
        <v>185</v>
      </c>
      <c r="B206" s="97">
        <f t="shared" si="11"/>
        <v>0</v>
      </c>
      <c r="C206" s="96">
        <f t="shared" si="12"/>
        <v>0</v>
      </c>
      <c r="AH206"/>
    </row>
    <row r="207" spans="1:34">
      <c r="A207" s="12" t="s">
        <v>344</v>
      </c>
      <c r="B207" s="97">
        <f t="shared" si="11"/>
        <v>0</v>
      </c>
      <c r="C207" s="96">
        <f t="shared" si="12"/>
        <v>0</v>
      </c>
      <c r="AH207"/>
    </row>
    <row r="208" spans="1:34">
      <c r="A208" s="9" t="s">
        <v>189</v>
      </c>
      <c r="B208" s="97">
        <f t="shared" si="11"/>
        <v>0</v>
      </c>
      <c r="C208" s="96">
        <f t="shared" si="12"/>
        <v>0</v>
      </c>
      <c r="AH208"/>
    </row>
    <row r="209" spans="1:103">
      <c r="A209" s="9" t="s">
        <v>16</v>
      </c>
      <c r="B209" s="97">
        <f t="shared" si="11"/>
        <v>0</v>
      </c>
      <c r="C209" s="96">
        <f t="shared" si="12"/>
        <v>0</v>
      </c>
      <c r="AH209"/>
    </row>
    <row r="210" spans="1:103">
      <c r="A210" s="9" t="s">
        <v>235</v>
      </c>
      <c r="B210" s="97">
        <f t="shared" si="11"/>
        <v>0</v>
      </c>
      <c r="C210" s="96">
        <f t="shared" si="12"/>
        <v>0</v>
      </c>
      <c r="AH210"/>
    </row>
    <row r="211" spans="1:103">
      <c r="A211" s="8" t="s">
        <v>202</v>
      </c>
      <c r="B211" s="97">
        <f t="shared" si="11"/>
        <v>3.2</v>
      </c>
      <c r="C211" s="96">
        <f t="shared" si="12"/>
        <v>5</v>
      </c>
      <c r="K211" t="s">
        <v>415</v>
      </c>
      <c r="AH211"/>
      <c r="AU211" t="s">
        <v>415</v>
      </c>
      <c r="CS211" t="s">
        <v>415</v>
      </c>
      <c r="CX211" t="s">
        <v>415</v>
      </c>
      <c r="CY211" t="s">
        <v>415</v>
      </c>
    </row>
    <row r="212" spans="1:103" ht="25.5">
      <c r="A212" s="9" t="s">
        <v>95</v>
      </c>
      <c r="B212" s="97">
        <f t="shared" si="11"/>
        <v>0</v>
      </c>
      <c r="C212" s="96">
        <f t="shared" si="12"/>
        <v>0</v>
      </c>
      <c r="AH212"/>
    </row>
    <row r="213" spans="1:103">
      <c r="A213" s="8" t="s">
        <v>261</v>
      </c>
      <c r="B213" s="97">
        <f t="shared" si="11"/>
        <v>0</v>
      </c>
      <c r="C213" s="96">
        <f t="shared" si="12"/>
        <v>0</v>
      </c>
      <c r="AH213"/>
    </row>
    <row r="214" spans="1:103">
      <c r="A214" s="8" t="s">
        <v>333</v>
      </c>
      <c r="B214" s="97">
        <f t="shared" si="11"/>
        <v>0</v>
      </c>
      <c r="C214" s="96">
        <f t="shared" si="12"/>
        <v>0</v>
      </c>
      <c r="AH214"/>
    </row>
    <row r="215" spans="1:103" ht="25.5">
      <c r="A215" s="10" t="s">
        <v>217</v>
      </c>
      <c r="B215" s="97">
        <f t="shared" si="11"/>
        <v>0</v>
      </c>
      <c r="C215" s="96">
        <f t="shared" si="12"/>
        <v>0</v>
      </c>
      <c r="AH215"/>
    </row>
    <row r="216" spans="1:103" ht="25.5">
      <c r="A216" s="9" t="s">
        <v>41</v>
      </c>
      <c r="B216" s="97">
        <f t="shared" si="11"/>
        <v>0</v>
      </c>
      <c r="C216" s="96">
        <f t="shared" si="12"/>
        <v>0</v>
      </c>
      <c r="AH216"/>
    </row>
    <row r="217" spans="1:103">
      <c r="A217" s="8" t="s">
        <v>207</v>
      </c>
      <c r="B217" s="97">
        <f t="shared" si="11"/>
        <v>0</v>
      </c>
      <c r="C217" s="96">
        <f t="shared" si="12"/>
        <v>0</v>
      </c>
      <c r="AH217"/>
    </row>
    <row r="218" spans="1:103">
      <c r="A218" s="8" t="s">
        <v>243</v>
      </c>
      <c r="B218" s="97">
        <f t="shared" si="11"/>
        <v>0</v>
      </c>
      <c r="C218" s="96">
        <f t="shared" si="12"/>
        <v>0</v>
      </c>
      <c r="AH218"/>
    </row>
    <row r="219" spans="1:103" ht="25.5">
      <c r="A219" s="9" t="s">
        <v>76</v>
      </c>
      <c r="B219" s="97">
        <f t="shared" si="11"/>
        <v>0</v>
      </c>
      <c r="C219" s="96">
        <f t="shared" si="12"/>
        <v>0</v>
      </c>
      <c r="AH219"/>
    </row>
    <row r="220" spans="1:103">
      <c r="A220" s="8" t="s">
        <v>231</v>
      </c>
      <c r="B220" s="97">
        <f t="shared" si="11"/>
        <v>0</v>
      </c>
      <c r="C220" s="96">
        <f t="shared" si="12"/>
        <v>0</v>
      </c>
      <c r="AH220"/>
    </row>
    <row r="221" spans="1:103">
      <c r="A221" s="12" t="s">
        <v>249</v>
      </c>
      <c r="B221" s="97">
        <f t="shared" si="11"/>
        <v>0</v>
      </c>
      <c r="C221" s="96">
        <f t="shared" si="12"/>
        <v>0</v>
      </c>
      <c r="AH221"/>
    </row>
  </sheetData>
  <autoFilter ref="A2:CY204"/>
  <conditionalFormatting sqref="C1:C139 C141:C10485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9 B141:B22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abSelected="1" workbookViewId="0">
      <selection activeCell="C220" sqref="C220"/>
    </sheetView>
  </sheetViews>
  <sheetFormatPr defaultColWidth="11.42578125" defaultRowHeight="12.75"/>
  <cols>
    <col min="1" max="1" width="14.140625" customWidth="1"/>
    <col min="2" max="2" width="15.5703125" customWidth="1"/>
    <col min="3" max="3" width="70.7109375" bestFit="1" customWidth="1"/>
    <col min="4" max="4" width="14.42578125" customWidth="1"/>
    <col min="5" max="5" width="14" customWidth="1"/>
  </cols>
  <sheetData>
    <row r="1" spans="1:5" ht="33" customHeight="1">
      <c r="A1" s="169" t="s">
        <v>420</v>
      </c>
      <c r="B1" s="170"/>
      <c r="C1" s="170"/>
      <c r="D1" s="170"/>
      <c r="E1" s="171"/>
    </row>
    <row r="2" spans="1:5" ht="19.5" customHeight="1" thickBot="1">
      <c r="A2" s="161" t="s">
        <v>0</v>
      </c>
      <c r="B2" s="161" t="s">
        <v>1</v>
      </c>
      <c r="C2" s="162" t="s">
        <v>2</v>
      </c>
      <c r="D2" s="162" t="s">
        <v>3</v>
      </c>
      <c r="E2" s="163" t="s">
        <v>421</v>
      </c>
    </row>
    <row r="3" spans="1:5" ht="13.5" thickTop="1">
      <c r="A3" s="175">
        <v>42751</v>
      </c>
      <c r="B3" s="175">
        <v>42757</v>
      </c>
      <c r="C3" s="193" t="s">
        <v>4</v>
      </c>
      <c r="D3" s="194" t="s">
        <v>5</v>
      </c>
      <c r="E3" s="185" t="s">
        <v>226</v>
      </c>
    </row>
    <row r="4" spans="1:5">
      <c r="A4" s="175">
        <v>42759</v>
      </c>
      <c r="B4" s="173">
        <v>42764</v>
      </c>
      <c r="C4" s="174" t="s">
        <v>439</v>
      </c>
      <c r="D4" s="187" t="s">
        <v>143</v>
      </c>
      <c r="E4" s="185" t="s">
        <v>127</v>
      </c>
    </row>
    <row r="5" spans="1:5">
      <c r="A5" s="192">
        <v>42761</v>
      </c>
      <c r="B5" s="176">
        <v>42761</v>
      </c>
      <c r="C5" s="177" t="s">
        <v>440</v>
      </c>
      <c r="D5" s="188" t="s">
        <v>15</v>
      </c>
      <c r="E5" s="185" t="s">
        <v>128</v>
      </c>
    </row>
    <row r="6" spans="1:5">
      <c r="A6" s="192">
        <v>42762</v>
      </c>
      <c r="B6" s="176">
        <v>42762</v>
      </c>
      <c r="C6" s="178" t="s">
        <v>330</v>
      </c>
      <c r="D6" s="188" t="s">
        <v>15</v>
      </c>
      <c r="E6" s="185" t="s">
        <v>128</v>
      </c>
    </row>
    <row r="7" spans="1:5">
      <c r="A7" s="192">
        <v>42763</v>
      </c>
      <c r="B7" s="176">
        <v>42763</v>
      </c>
      <c r="C7" s="178" t="s">
        <v>257</v>
      </c>
      <c r="D7" s="187" t="s">
        <v>15</v>
      </c>
      <c r="E7" s="185" t="s">
        <v>128</v>
      </c>
    </row>
    <row r="8" spans="1:5">
      <c r="A8" s="192">
        <v>42764</v>
      </c>
      <c r="B8" s="176">
        <v>42764</v>
      </c>
      <c r="C8" s="174" t="s">
        <v>260</v>
      </c>
      <c r="D8" s="187" t="s">
        <v>5</v>
      </c>
      <c r="E8" s="185" t="s">
        <v>129</v>
      </c>
    </row>
    <row r="9" spans="1:5">
      <c r="A9" s="192">
        <v>42764</v>
      </c>
      <c r="B9" s="176">
        <v>42764</v>
      </c>
      <c r="C9" s="178" t="s">
        <v>196</v>
      </c>
      <c r="D9" s="187" t="s">
        <v>15</v>
      </c>
      <c r="E9" s="185" t="s">
        <v>128</v>
      </c>
    </row>
    <row r="10" spans="1:5">
      <c r="A10" s="192">
        <v>42764</v>
      </c>
      <c r="B10" s="176">
        <v>42764</v>
      </c>
      <c r="C10" s="180" t="s">
        <v>11</v>
      </c>
      <c r="D10" s="188" t="s">
        <v>12</v>
      </c>
      <c r="E10" s="185" t="s">
        <v>124</v>
      </c>
    </row>
    <row r="11" spans="1:5">
      <c r="A11" s="192">
        <v>42766</v>
      </c>
      <c r="B11" s="176">
        <v>42770</v>
      </c>
      <c r="C11" s="180" t="s">
        <v>250</v>
      </c>
      <c r="D11" s="188" t="s">
        <v>251</v>
      </c>
      <c r="E11" s="185" t="s">
        <v>135</v>
      </c>
    </row>
    <row r="12" spans="1:5">
      <c r="A12" s="176">
        <v>42767</v>
      </c>
      <c r="B12" s="176">
        <v>42771</v>
      </c>
      <c r="C12" s="174" t="s">
        <v>331</v>
      </c>
      <c r="D12" s="187" t="s">
        <v>15</v>
      </c>
      <c r="E12" s="185" t="s">
        <v>123</v>
      </c>
    </row>
    <row r="13" spans="1:5">
      <c r="A13" s="176">
        <v>42767</v>
      </c>
      <c r="B13" s="176">
        <v>42771</v>
      </c>
      <c r="C13" s="174" t="s">
        <v>13</v>
      </c>
      <c r="D13" s="187" t="s">
        <v>12</v>
      </c>
      <c r="E13" s="185" t="s">
        <v>122</v>
      </c>
    </row>
    <row r="14" spans="1:5">
      <c r="A14" s="176">
        <v>42767</v>
      </c>
      <c r="B14" s="176">
        <v>42771</v>
      </c>
      <c r="C14" s="181" t="s">
        <v>190</v>
      </c>
      <c r="D14" s="189" t="s">
        <v>5</v>
      </c>
      <c r="E14" s="186" t="s">
        <v>126</v>
      </c>
    </row>
    <row r="15" spans="1:5">
      <c r="A15" s="176">
        <v>42771</v>
      </c>
      <c r="B15" s="176">
        <v>42771</v>
      </c>
      <c r="C15" s="180" t="s">
        <v>148</v>
      </c>
      <c r="D15" s="188" t="s">
        <v>14</v>
      </c>
      <c r="E15" s="185" t="s">
        <v>133</v>
      </c>
    </row>
    <row r="16" spans="1:5">
      <c r="A16" s="176">
        <v>42777</v>
      </c>
      <c r="B16" s="176">
        <v>42777</v>
      </c>
      <c r="C16" s="177" t="s">
        <v>29</v>
      </c>
      <c r="D16" s="188" t="s">
        <v>15</v>
      </c>
      <c r="E16" s="185" t="s">
        <v>128</v>
      </c>
    </row>
    <row r="17" spans="1:5">
      <c r="A17" s="176">
        <v>42778</v>
      </c>
      <c r="B17" s="176">
        <v>42778</v>
      </c>
      <c r="C17" s="177" t="s">
        <v>26</v>
      </c>
      <c r="D17" s="188" t="s">
        <v>15</v>
      </c>
      <c r="E17" s="185" t="s">
        <v>128</v>
      </c>
    </row>
    <row r="18" spans="1:5">
      <c r="A18" s="176">
        <v>42778</v>
      </c>
      <c r="B18" s="176">
        <v>42778</v>
      </c>
      <c r="C18" s="177" t="s">
        <v>22</v>
      </c>
      <c r="D18" s="188" t="s">
        <v>14</v>
      </c>
      <c r="E18" s="185" t="s">
        <v>124</v>
      </c>
    </row>
    <row r="19" spans="1:5">
      <c r="A19" s="176">
        <v>42780</v>
      </c>
      <c r="B19" s="176">
        <v>42785</v>
      </c>
      <c r="C19" s="177" t="s">
        <v>469</v>
      </c>
      <c r="D19" s="187" t="s">
        <v>176</v>
      </c>
      <c r="E19" s="185" t="s">
        <v>125</v>
      </c>
    </row>
    <row r="20" spans="1:5">
      <c r="A20" s="176">
        <v>42780</v>
      </c>
      <c r="B20" s="173">
        <v>42780</v>
      </c>
      <c r="C20" s="177" t="s">
        <v>349</v>
      </c>
      <c r="D20" s="188" t="s">
        <v>463</v>
      </c>
      <c r="E20" s="185" t="s">
        <v>346</v>
      </c>
    </row>
    <row r="21" spans="1:5">
      <c r="A21" s="173">
        <v>42781</v>
      </c>
      <c r="B21" s="173">
        <v>42785</v>
      </c>
      <c r="C21" s="174" t="s">
        <v>470</v>
      </c>
      <c r="D21" s="187" t="s">
        <v>471</v>
      </c>
      <c r="E21" s="185" t="s">
        <v>365</v>
      </c>
    </row>
    <row r="22" spans="1:5">
      <c r="A22" s="176">
        <v>42781</v>
      </c>
      <c r="B22" s="176">
        <v>42785</v>
      </c>
      <c r="C22" s="178" t="s">
        <v>20</v>
      </c>
      <c r="D22" s="187" t="s">
        <v>21</v>
      </c>
      <c r="E22" s="185" t="s">
        <v>125</v>
      </c>
    </row>
    <row r="23" spans="1:5">
      <c r="A23" s="176">
        <v>42781</v>
      </c>
      <c r="B23" s="176">
        <v>42785</v>
      </c>
      <c r="C23" s="177" t="s">
        <v>19</v>
      </c>
      <c r="D23" s="188" t="s">
        <v>15</v>
      </c>
      <c r="E23" s="185" t="s">
        <v>125</v>
      </c>
    </row>
    <row r="24" spans="1:5">
      <c r="A24" s="176">
        <v>42784</v>
      </c>
      <c r="B24" s="176">
        <v>42785</v>
      </c>
      <c r="C24" s="177" t="s">
        <v>234</v>
      </c>
      <c r="D24" s="187" t="s">
        <v>12</v>
      </c>
      <c r="E24" s="185" t="s">
        <v>122</v>
      </c>
    </row>
    <row r="25" spans="1:5">
      <c r="A25" s="173">
        <v>42785</v>
      </c>
      <c r="B25" s="173">
        <v>42785</v>
      </c>
      <c r="C25" s="177" t="s">
        <v>350</v>
      </c>
      <c r="D25" s="188" t="s">
        <v>463</v>
      </c>
      <c r="E25" s="185" t="s">
        <v>348</v>
      </c>
    </row>
    <row r="26" spans="1:5">
      <c r="A26" s="176">
        <v>42787</v>
      </c>
      <c r="B26" s="176">
        <v>42790</v>
      </c>
      <c r="C26" s="177" t="s">
        <v>358</v>
      </c>
      <c r="D26" s="187" t="s">
        <v>12</v>
      </c>
      <c r="E26" s="185" t="s">
        <v>126</v>
      </c>
    </row>
    <row r="27" spans="1:5">
      <c r="A27" s="179">
        <v>42788</v>
      </c>
      <c r="B27" s="176">
        <v>42792</v>
      </c>
      <c r="C27" s="174" t="s">
        <v>442</v>
      </c>
      <c r="D27" s="187" t="s">
        <v>21</v>
      </c>
      <c r="E27" s="185" t="s">
        <v>127</v>
      </c>
    </row>
    <row r="28" spans="1:5">
      <c r="A28" s="179">
        <v>42788</v>
      </c>
      <c r="B28" s="176">
        <v>42795</v>
      </c>
      <c r="C28" s="177" t="s">
        <v>7</v>
      </c>
      <c r="D28" s="188" t="s">
        <v>8</v>
      </c>
      <c r="E28" s="185" t="s">
        <v>122</v>
      </c>
    </row>
    <row r="29" spans="1:5">
      <c r="A29" s="179">
        <v>42789</v>
      </c>
      <c r="B29" s="176">
        <v>42792</v>
      </c>
      <c r="C29" s="177" t="s">
        <v>443</v>
      </c>
      <c r="D29" s="189" t="s">
        <v>251</v>
      </c>
      <c r="E29" s="185" t="s">
        <v>125</v>
      </c>
    </row>
    <row r="30" spans="1:5">
      <c r="A30" s="179">
        <v>42791</v>
      </c>
      <c r="B30" s="176">
        <v>42791</v>
      </c>
      <c r="C30" s="177" t="s">
        <v>180</v>
      </c>
      <c r="D30" s="187" t="s">
        <v>24</v>
      </c>
      <c r="E30" s="185" t="s">
        <v>25</v>
      </c>
    </row>
    <row r="31" spans="1:5">
      <c r="A31" s="179">
        <v>42791</v>
      </c>
      <c r="B31" s="176">
        <v>42791</v>
      </c>
      <c r="C31" s="177" t="s">
        <v>472</v>
      </c>
      <c r="D31" s="188" t="s">
        <v>12</v>
      </c>
      <c r="E31" s="185" t="s">
        <v>128</v>
      </c>
    </row>
    <row r="32" spans="1:5">
      <c r="A32" s="172">
        <v>42791</v>
      </c>
      <c r="B32" s="173">
        <v>42791</v>
      </c>
      <c r="C32" s="174" t="s">
        <v>345</v>
      </c>
      <c r="D32" s="187" t="s">
        <v>462</v>
      </c>
      <c r="E32" s="185" t="s">
        <v>346</v>
      </c>
    </row>
    <row r="33" spans="1:5">
      <c r="A33" s="179">
        <v>42792</v>
      </c>
      <c r="B33" s="176">
        <v>42792</v>
      </c>
      <c r="C33" s="177" t="s">
        <v>27</v>
      </c>
      <c r="D33" s="187" t="s">
        <v>24</v>
      </c>
      <c r="E33" s="185" t="s">
        <v>134</v>
      </c>
    </row>
    <row r="34" spans="1:5">
      <c r="A34" s="179">
        <v>42792</v>
      </c>
      <c r="B34" s="176">
        <v>42792</v>
      </c>
      <c r="C34" s="177" t="s">
        <v>444</v>
      </c>
      <c r="D34" s="188" t="s">
        <v>12</v>
      </c>
      <c r="E34" s="185" t="s">
        <v>128</v>
      </c>
    </row>
    <row r="35" spans="1:5">
      <c r="A35" s="172">
        <v>42793</v>
      </c>
      <c r="B35" s="173">
        <v>42799</v>
      </c>
      <c r="C35" s="174" t="s">
        <v>166</v>
      </c>
      <c r="D35" s="187" t="s">
        <v>167</v>
      </c>
      <c r="E35" s="185" t="s">
        <v>365</v>
      </c>
    </row>
    <row r="36" spans="1:5">
      <c r="A36" s="179">
        <v>42795</v>
      </c>
      <c r="B36" s="176">
        <v>42795</v>
      </c>
      <c r="C36" s="177" t="s">
        <v>28</v>
      </c>
      <c r="D36" s="187" t="s">
        <v>24</v>
      </c>
      <c r="E36" s="185" t="s">
        <v>128</v>
      </c>
    </row>
    <row r="37" spans="1:5">
      <c r="A37" s="172">
        <v>42796</v>
      </c>
      <c r="B37" s="173">
        <v>42796</v>
      </c>
      <c r="C37" s="174" t="s">
        <v>347</v>
      </c>
      <c r="D37" s="187" t="s">
        <v>462</v>
      </c>
      <c r="E37" s="185" t="s">
        <v>348</v>
      </c>
    </row>
    <row r="38" spans="1:5">
      <c r="A38" s="172">
        <v>42796</v>
      </c>
      <c r="B38" s="173">
        <v>42796</v>
      </c>
      <c r="C38" s="178" t="s">
        <v>473</v>
      </c>
      <c r="D38" s="187" t="s">
        <v>5</v>
      </c>
      <c r="E38" s="185" t="s">
        <v>346</v>
      </c>
    </row>
    <row r="39" spans="1:5">
      <c r="A39" s="179">
        <v>42798</v>
      </c>
      <c r="B39" s="176">
        <v>42798</v>
      </c>
      <c r="C39" s="177" t="s">
        <v>149</v>
      </c>
      <c r="D39" s="188" t="s">
        <v>14</v>
      </c>
      <c r="E39" s="185" t="s">
        <v>25</v>
      </c>
    </row>
    <row r="40" spans="1:5">
      <c r="A40" s="179">
        <v>42798</v>
      </c>
      <c r="B40" s="176">
        <v>42798</v>
      </c>
      <c r="C40" s="178" t="s">
        <v>474</v>
      </c>
      <c r="D40" s="187" t="s">
        <v>5</v>
      </c>
      <c r="E40" s="185" t="s">
        <v>348</v>
      </c>
    </row>
    <row r="41" spans="1:5">
      <c r="A41" s="179">
        <v>42799</v>
      </c>
      <c r="B41" s="176">
        <v>42806</v>
      </c>
      <c r="C41" s="177" t="s">
        <v>136</v>
      </c>
      <c r="D41" s="188" t="s">
        <v>12</v>
      </c>
      <c r="E41" s="185" t="s">
        <v>6</v>
      </c>
    </row>
    <row r="42" spans="1:5">
      <c r="A42" s="179">
        <v>42799</v>
      </c>
      <c r="B42" s="176">
        <v>42799</v>
      </c>
      <c r="C42" s="177" t="s">
        <v>153</v>
      </c>
      <c r="D42" s="187" t="s">
        <v>14</v>
      </c>
      <c r="E42" s="185" t="s">
        <v>128</v>
      </c>
    </row>
    <row r="43" spans="1:5">
      <c r="A43" s="179">
        <v>42799</v>
      </c>
      <c r="B43" s="176">
        <v>42799</v>
      </c>
      <c r="C43" s="177" t="s">
        <v>445</v>
      </c>
      <c r="D43" s="187" t="s">
        <v>24</v>
      </c>
      <c r="E43" s="185" t="s">
        <v>124</v>
      </c>
    </row>
    <row r="44" spans="1:5">
      <c r="A44" s="179">
        <v>42802</v>
      </c>
      <c r="B44" s="176">
        <v>42808</v>
      </c>
      <c r="C44" s="177" t="s">
        <v>137</v>
      </c>
      <c r="D44" s="187" t="s">
        <v>14</v>
      </c>
      <c r="E44" s="185" t="s">
        <v>6</v>
      </c>
    </row>
    <row r="45" spans="1:5">
      <c r="A45" s="179">
        <v>42805</v>
      </c>
      <c r="B45" s="176">
        <v>42805</v>
      </c>
      <c r="C45" s="177" t="s">
        <v>447</v>
      </c>
      <c r="D45" s="187" t="s">
        <v>34</v>
      </c>
      <c r="E45" s="185" t="s">
        <v>133</v>
      </c>
    </row>
    <row r="46" spans="1:5">
      <c r="A46" s="179">
        <v>42809</v>
      </c>
      <c r="B46" s="176">
        <v>42809</v>
      </c>
      <c r="C46" s="177" t="s">
        <v>236</v>
      </c>
      <c r="D46" s="187" t="s">
        <v>24</v>
      </c>
      <c r="E46" s="185" t="s">
        <v>128</v>
      </c>
    </row>
    <row r="47" spans="1:5">
      <c r="A47" s="179">
        <v>42811</v>
      </c>
      <c r="B47" s="176">
        <v>42811</v>
      </c>
      <c r="C47" s="174" t="s">
        <v>186</v>
      </c>
      <c r="D47" s="187" t="s">
        <v>24</v>
      </c>
      <c r="E47" s="185" t="s">
        <v>124</v>
      </c>
    </row>
    <row r="48" spans="1:5">
      <c r="A48" s="179">
        <v>42812</v>
      </c>
      <c r="B48" s="176">
        <v>42812</v>
      </c>
      <c r="C48" s="182" t="s">
        <v>32</v>
      </c>
      <c r="D48" s="188" t="s">
        <v>14</v>
      </c>
      <c r="E48" s="185" t="s">
        <v>120</v>
      </c>
    </row>
    <row r="49" spans="1:5">
      <c r="A49" s="179">
        <v>42812</v>
      </c>
      <c r="B49" s="176">
        <v>42812</v>
      </c>
      <c r="C49" s="182" t="s">
        <v>181</v>
      </c>
      <c r="D49" s="188" t="s">
        <v>12</v>
      </c>
      <c r="E49" s="185" t="s">
        <v>133</v>
      </c>
    </row>
    <row r="50" spans="1:5">
      <c r="A50" s="179">
        <v>42813</v>
      </c>
      <c r="B50" s="176">
        <v>42813</v>
      </c>
      <c r="C50" s="178" t="s">
        <v>33</v>
      </c>
      <c r="D50" s="187" t="s">
        <v>12</v>
      </c>
      <c r="E50" s="185" t="s">
        <v>133</v>
      </c>
    </row>
    <row r="51" spans="1:5">
      <c r="A51" s="179">
        <v>42814</v>
      </c>
      <c r="B51" s="176">
        <v>42820</v>
      </c>
      <c r="C51" s="182" t="s">
        <v>63</v>
      </c>
      <c r="D51" s="188" t="s">
        <v>15</v>
      </c>
      <c r="E51" s="185" t="s">
        <v>6</v>
      </c>
    </row>
    <row r="52" spans="1:5">
      <c r="A52" s="179">
        <v>42816</v>
      </c>
      <c r="B52" s="176">
        <v>42816</v>
      </c>
      <c r="C52" s="177" t="s">
        <v>419</v>
      </c>
      <c r="D52" s="188" t="s">
        <v>24</v>
      </c>
      <c r="E52" s="185" t="s">
        <v>134</v>
      </c>
    </row>
    <row r="53" spans="1:5">
      <c r="A53" s="179">
        <v>42817</v>
      </c>
      <c r="B53" s="176">
        <v>42820</v>
      </c>
      <c r="C53" s="178" t="s">
        <v>182</v>
      </c>
      <c r="D53" s="187" t="s">
        <v>14</v>
      </c>
      <c r="E53" s="185" t="s">
        <v>126</v>
      </c>
    </row>
    <row r="54" spans="1:5">
      <c r="A54" s="179">
        <v>42818</v>
      </c>
      <c r="B54" s="176">
        <v>42818</v>
      </c>
      <c r="C54" s="178" t="s">
        <v>424</v>
      </c>
      <c r="D54" s="187" t="s">
        <v>24</v>
      </c>
      <c r="E54" s="185" t="s">
        <v>25</v>
      </c>
    </row>
    <row r="55" spans="1:5">
      <c r="A55" s="179">
        <v>42820</v>
      </c>
      <c r="B55" s="176">
        <v>42820</v>
      </c>
      <c r="C55" s="183" t="s">
        <v>47</v>
      </c>
      <c r="D55" s="187" t="s">
        <v>24</v>
      </c>
      <c r="E55" s="185" t="s">
        <v>25</v>
      </c>
    </row>
    <row r="56" spans="1:5">
      <c r="A56" s="179">
        <v>42820</v>
      </c>
      <c r="B56" s="176">
        <v>42824</v>
      </c>
      <c r="C56" s="177" t="s">
        <v>208</v>
      </c>
      <c r="D56" s="187" t="s">
        <v>209</v>
      </c>
      <c r="E56" s="185" t="s">
        <v>365</v>
      </c>
    </row>
    <row r="57" spans="1:5">
      <c r="A57" s="172">
        <v>42822</v>
      </c>
      <c r="B57" s="173">
        <v>42824</v>
      </c>
      <c r="C57" s="178" t="s">
        <v>40</v>
      </c>
      <c r="D57" s="187" t="s">
        <v>24</v>
      </c>
      <c r="E57" s="185" t="s">
        <v>135</v>
      </c>
    </row>
    <row r="58" spans="1:5">
      <c r="A58" s="172">
        <v>42825</v>
      </c>
      <c r="B58" s="173">
        <v>42825</v>
      </c>
      <c r="C58" s="178" t="s">
        <v>42</v>
      </c>
      <c r="D58" s="187" t="s">
        <v>12</v>
      </c>
      <c r="E58" s="185" t="s">
        <v>133</v>
      </c>
    </row>
    <row r="59" spans="1:5">
      <c r="A59" s="172">
        <v>42826</v>
      </c>
      <c r="B59" s="173">
        <v>42831</v>
      </c>
      <c r="C59" s="174" t="s">
        <v>467</v>
      </c>
      <c r="D59" s="187" t="s">
        <v>468</v>
      </c>
      <c r="E59" s="185" t="s">
        <v>365</v>
      </c>
    </row>
    <row r="60" spans="1:5">
      <c r="A60" s="179">
        <v>42826</v>
      </c>
      <c r="B60" s="176">
        <v>42826</v>
      </c>
      <c r="C60" s="178" t="s">
        <v>43</v>
      </c>
      <c r="D60" s="187" t="s">
        <v>15</v>
      </c>
      <c r="E60" s="185" t="s">
        <v>124</v>
      </c>
    </row>
    <row r="61" spans="1:5">
      <c r="A61" s="172">
        <v>42826</v>
      </c>
      <c r="B61" s="173">
        <v>42826</v>
      </c>
      <c r="C61" s="178" t="s">
        <v>198</v>
      </c>
      <c r="D61" s="188" t="s">
        <v>34</v>
      </c>
      <c r="E61" s="185" t="s">
        <v>124</v>
      </c>
    </row>
    <row r="62" spans="1:5">
      <c r="A62" s="172">
        <v>42827</v>
      </c>
      <c r="B62" s="173">
        <v>42827</v>
      </c>
      <c r="C62" s="183" t="s">
        <v>44</v>
      </c>
      <c r="D62" s="190" t="s">
        <v>24</v>
      </c>
      <c r="E62" s="185" t="s">
        <v>120</v>
      </c>
    </row>
    <row r="63" spans="1:5">
      <c r="A63" s="172">
        <v>42827</v>
      </c>
      <c r="B63" s="173">
        <v>42827</v>
      </c>
      <c r="C63" s="181" t="s">
        <v>218</v>
      </c>
      <c r="D63" s="188" t="s">
        <v>12</v>
      </c>
      <c r="E63" s="185" t="s">
        <v>133</v>
      </c>
    </row>
    <row r="64" spans="1:5">
      <c r="A64" s="173">
        <v>42827</v>
      </c>
      <c r="B64" s="173">
        <v>42827</v>
      </c>
      <c r="C64" s="177" t="s">
        <v>55</v>
      </c>
      <c r="D64" s="188" t="s">
        <v>15</v>
      </c>
      <c r="E64" s="185" t="s">
        <v>133</v>
      </c>
    </row>
    <row r="65" spans="1:5">
      <c r="A65" s="172">
        <v>42828</v>
      </c>
      <c r="B65" s="173">
        <v>42833</v>
      </c>
      <c r="C65" s="182" t="s">
        <v>45</v>
      </c>
      <c r="D65" s="191" t="s">
        <v>15</v>
      </c>
      <c r="E65" s="185" t="s">
        <v>6</v>
      </c>
    </row>
    <row r="66" spans="1:5">
      <c r="A66" s="172">
        <v>42829</v>
      </c>
      <c r="B66" s="173">
        <v>42832</v>
      </c>
      <c r="C66" s="178" t="s">
        <v>46</v>
      </c>
      <c r="D66" s="187" t="s">
        <v>12</v>
      </c>
      <c r="E66" s="185" t="s">
        <v>122</v>
      </c>
    </row>
    <row r="67" spans="1:5">
      <c r="A67" s="172">
        <v>42830</v>
      </c>
      <c r="B67" s="173">
        <v>42830</v>
      </c>
      <c r="C67" s="177" t="s">
        <v>49</v>
      </c>
      <c r="D67" s="188" t="s">
        <v>24</v>
      </c>
      <c r="E67" s="185" t="s">
        <v>134</v>
      </c>
    </row>
    <row r="68" spans="1:5">
      <c r="A68" s="172">
        <v>42834</v>
      </c>
      <c r="B68" s="173">
        <v>42834</v>
      </c>
      <c r="C68" s="182" t="s">
        <v>48</v>
      </c>
      <c r="D68" s="188" t="s">
        <v>12</v>
      </c>
      <c r="E68" s="185" t="s">
        <v>120</v>
      </c>
    </row>
    <row r="69" spans="1:5">
      <c r="A69" s="172">
        <v>42834</v>
      </c>
      <c r="B69" s="173">
        <v>42834</v>
      </c>
      <c r="C69" s="177" t="s">
        <v>87</v>
      </c>
      <c r="D69" s="188" t="s">
        <v>14</v>
      </c>
      <c r="E69" s="185" t="s">
        <v>133</v>
      </c>
    </row>
    <row r="70" spans="1:5">
      <c r="A70" s="172">
        <v>42834</v>
      </c>
      <c r="B70" s="173">
        <v>42834</v>
      </c>
      <c r="C70" s="177" t="s">
        <v>237</v>
      </c>
      <c r="D70" s="188" t="s">
        <v>15</v>
      </c>
      <c r="E70" s="185" t="s">
        <v>132</v>
      </c>
    </row>
    <row r="71" spans="1:5">
      <c r="A71" s="172">
        <v>42836</v>
      </c>
      <c r="B71" s="173">
        <v>42836</v>
      </c>
      <c r="C71" s="178" t="s">
        <v>238</v>
      </c>
      <c r="D71" s="187" t="s">
        <v>12</v>
      </c>
      <c r="E71" s="185" t="s">
        <v>133</v>
      </c>
    </row>
    <row r="72" spans="1:5">
      <c r="A72" s="172">
        <v>42837</v>
      </c>
      <c r="B72" s="173">
        <v>42837</v>
      </c>
      <c r="C72" s="177" t="s">
        <v>39</v>
      </c>
      <c r="D72" s="188" t="s">
        <v>24</v>
      </c>
      <c r="E72" s="185" t="s">
        <v>134</v>
      </c>
    </row>
    <row r="73" spans="1:5">
      <c r="A73" s="172">
        <v>42838</v>
      </c>
      <c r="B73" s="173">
        <v>42838</v>
      </c>
      <c r="C73" s="177" t="s">
        <v>50</v>
      </c>
      <c r="D73" s="188" t="s">
        <v>12</v>
      </c>
      <c r="E73" s="185" t="s">
        <v>124</v>
      </c>
    </row>
    <row r="74" spans="1:5">
      <c r="A74" s="172">
        <v>42840</v>
      </c>
      <c r="B74" s="173">
        <v>42840</v>
      </c>
      <c r="C74" s="178" t="s">
        <v>51</v>
      </c>
      <c r="D74" s="187" t="s">
        <v>12</v>
      </c>
      <c r="E74" s="185" t="s">
        <v>133</v>
      </c>
    </row>
    <row r="75" spans="1:5">
      <c r="A75" s="172">
        <v>42841</v>
      </c>
      <c r="B75" s="173">
        <v>42841</v>
      </c>
      <c r="C75" s="182" t="s">
        <v>53</v>
      </c>
      <c r="D75" s="188" t="s">
        <v>34</v>
      </c>
      <c r="E75" s="185" t="s">
        <v>120</v>
      </c>
    </row>
    <row r="76" spans="1:5">
      <c r="A76" s="172">
        <v>42841</v>
      </c>
      <c r="B76" s="173">
        <v>42841</v>
      </c>
      <c r="C76" s="178" t="s">
        <v>52</v>
      </c>
      <c r="D76" s="187" t="s">
        <v>12</v>
      </c>
      <c r="E76" s="185" t="s">
        <v>133</v>
      </c>
    </row>
    <row r="77" spans="1:5">
      <c r="A77" s="172">
        <v>42842</v>
      </c>
      <c r="B77" s="173">
        <v>42846</v>
      </c>
      <c r="C77" s="177" t="s">
        <v>54</v>
      </c>
      <c r="D77" s="188" t="s">
        <v>14</v>
      </c>
      <c r="E77" s="185" t="s">
        <v>123</v>
      </c>
    </row>
    <row r="78" spans="1:5">
      <c r="A78" s="172">
        <v>42843</v>
      </c>
      <c r="B78" s="173">
        <v>42848</v>
      </c>
      <c r="C78" s="182" t="s">
        <v>417</v>
      </c>
      <c r="D78" s="188" t="s">
        <v>141</v>
      </c>
      <c r="E78" s="185" t="s">
        <v>135</v>
      </c>
    </row>
    <row r="79" spans="1:5">
      <c r="A79" s="172">
        <v>42843</v>
      </c>
      <c r="B79" s="173">
        <v>42848</v>
      </c>
      <c r="C79" s="177" t="s">
        <v>275</v>
      </c>
      <c r="D79" s="188" t="s">
        <v>276</v>
      </c>
      <c r="E79" s="185" t="s">
        <v>126</v>
      </c>
    </row>
    <row r="80" spans="1:5">
      <c r="A80" s="172">
        <v>42844</v>
      </c>
      <c r="B80" s="173">
        <v>42844</v>
      </c>
      <c r="C80" s="181" t="s">
        <v>138</v>
      </c>
      <c r="D80" s="188" t="s">
        <v>24</v>
      </c>
      <c r="E80" s="185" t="s">
        <v>227</v>
      </c>
    </row>
    <row r="81" spans="1:5">
      <c r="A81" s="172">
        <v>42848</v>
      </c>
      <c r="B81" s="173">
        <v>42848</v>
      </c>
      <c r="C81" s="182" t="s">
        <v>56</v>
      </c>
      <c r="D81" s="188" t="s">
        <v>24</v>
      </c>
      <c r="E81" s="185" t="s">
        <v>120</v>
      </c>
    </row>
    <row r="82" spans="1:5">
      <c r="A82" s="172">
        <v>42850</v>
      </c>
      <c r="B82" s="173">
        <v>42855</v>
      </c>
      <c r="C82" s="183" t="s">
        <v>57</v>
      </c>
      <c r="D82" s="187" t="s">
        <v>23</v>
      </c>
      <c r="E82" s="185" t="s">
        <v>6</v>
      </c>
    </row>
    <row r="83" spans="1:5">
      <c r="A83" s="172">
        <v>42853</v>
      </c>
      <c r="B83" s="173">
        <v>42855</v>
      </c>
      <c r="C83" s="177" t="s">
        <v>418</v>
      </c>
      <c r="D83" s="187" t="s">
        <v>99</v>
      </c>
      <c r="E83" s="185" t="s">
        <v>122</v>
      </c>
    </row>
    <row r="84" spans="1:5">
      <c r="A84" s="179">
        <v>42854</v>
      </c>
      <c r="B84" s="173">
        <v>42856</v>
      </c>
      <c r="C84" s="177" t="s">
        <v>152</v>
      </c>
      <c r="D84" s="188" t="s">
        <v>15</v>
      </c>
      <c r="E84" s="185" t="s">
        <v>127</v>
      </c>
    </row>
    <row r="85" spans="1:5">
      <c r="A85" s="172">
        <v>42856</v>
      </c>
      <c r="B85" s="173">
        <v>42856</v>
      </c>
      <c r="C85" s="177" t="s">
        <v>183</v>
      </c>
      <c r="D85" s="187" t="s">
        <v>35</v>
      </c>
      <c r="E85" s="185" t="s">
        <v>129</v>
      </c>
    </row>
    <row r="86" spans="1:5">
      <c r="A86" s="172">
        <v>42858</v>
      </c>
      <c r="B86" s="176">
        <v>42862</v>
      </c>
      <c r="C86" s="177" t="s">
        <v>239</v>
      </c>
      <c r="D86" s="188" t="s">
        <v>240</v>
      </c>
      <c r="E86" s="185" t="s">
        <v>127</v>
      </c>
    </row>
    <row r="87" spans="1:5">
      <c r="A87" s="172">
        <v>42859</v>
      </c>
      <c r="B87" s="173">
        <v>42859</v>
      </c>
      <c r="C87" s="178" t="s">
        <v>353</v>
      </c>
      <c r="D87" s="187" t="s">
        <v>354</v>
      </c>
      <c r="E87" s="185" t="s">
        <v>346</v>
      </c>
    </row>
    <row r="88" spans="1:5">
      <c r="A88" s="172">
        <v>42860</v>
      </c>
      <c r="B88" s="173">
        <v>42883</v>
      </c>
      <c r="C88" s="183" t="s">
        <v>61</v>
      </c>
      <c r="D88" s="187" t="s">
        <v>14</v>
      </c>
      <c r="E88" s="185" t="s">
        <v>119</v>
      </c>
    </row>
    <row r="89" spans="1:5">
      <c r="A89" s="179">
        <v>42860</v>
      </c>
      <c r="B89" s="176">
        <v>42862</v>
      </c>
      <c r="C89" s="177" t="s">
        <v>83</v>
      </c>
      <c r="D89" s="188" t="s">
        <v>15</v>
      </c>
      <c r="E89" s="185" t="s">
        <v>127</v>
      </c>
    </row>
    <row r="90" spans="1:5">
      <c r="A90" s="179">
        <v>42862</v>
      </c>
      <c r="B90" s="176">
        <v>42862</v>
      </c>
      <c r="C90" s="177" t="s">
        <v>197</v>
      </c>
      <c r="D90" s="188" t="s">
        <v>23</v>
      </c>
      <c r="E90" s="185" t="s">
        <v>124</v>
      </c>
    </row>
    <row r="91" spans="1:5">
      <c r="A91" s="172">
        <v>42862</v>
      </c>
      <c r="B91" s="173">
        <v>42862</v>
      </c>
      <c r="C91" s="178" t="s">
        <v>352</v>
      </c>
      <c r="D91" s="187" t="s">
        <v>354</v>
      </c>
      <c r="E91" s="185" t="s">
        <v>348</v>
      </c>
    </row>
    <row r="92" spans="1:5">
      <c r="A92" s="172">
        <v>42864</v>
      </c>
      <c r="B92" s="176">
        <v>42869</v>
      </c>
      <c r="C92" s="177" t="s">
        <v>59</v>
      </c>
      <c r="D92" s="188" t="s">
        <v>12</v>
      </c>
      <c r="E92" s="185" t="s">
        <v>122</v>
      </c>
    </row>
    <row r="93" spans="1:5">
      <c r="A93" s="173">
        <v>42869</v>
      </c>
      <c r="B93" s="173">
        <v>42875</v>
      </c>
      <c r="C93" s="178" t="s">
        <v>17</v>
      </c>
      <c r="D93" s="187" t="s">
        <v>18</v>
      </c>
      <c r="E93" s="185" t="s">
        <v>125</v>
      </c>
    </row>
    <row r="94" spans="1:5">
      <c r="A94" s="172">
        <v>42872</v>
      </c>
      <c r="B94" s="173">
        <v>42876</v>
      </c>
      <c r="C94" s="178" t="s">
        <v>425</v>
      </c>
      <c r="D94" s="187" t="s">
        <v>200</v>
      </c>
      <c r="E94" s="185" t="s">
        <v>122</v>
      </c>
    </row>
    <row r="95" spans="1:5">
      <c r="A95" s="172">
        <v>42874</v>
      </c>
      <c r="B95" s="173">
        <v>42876</v>
      </c>
      <c r="C95" s="177" t="s">
        <v>36</v>
      </c>
      <c r="D95" s="188" t="s">
        <v>15</v>
      </c>
      <c r="E95" s="185" t="s">
        <v>127</v>
      </c>
    </row>
    <row r="96" spans="1:5">
      <c r="A96" s="172">
        <v>42875</v>
      </c>
      <c r="B96" s="173">
        <v>42875</v>
      </c>
      <c r="C96" s="174" t="s">
        <v>449</v>
      </c>
      <c r="D96" s="187" t="s">
        <v>34</v>
      </c>
      <c r="E96" s="185" t="s">
        <v>132</v>
      </c>
    </row>
    <row r="97" spans="1:5">
      <c r="A97" s="172">
        <v>42876</v>
      </c>
      <c r="B97" s="173">
        <v>42876</v>
      </c>
      <c r="C97" s="178" t="s">
        <v>205</v>
      </c>
      <c r="D97" s="187" t="s">
        <v>12</v>
      </c>
      <c r="E97" s="185" t="s">
        <v>133</v>
      </c>
    </row>
    <row r="98" spans="1:5">
      <c r="A98" s="172">
        <v>42876</v>
      </c>
      <c r="B98" s="173">
        <v>42883</v>
      </c>
      <c r="C98" s="177" t="s">
        <v>428</v>
      </c>
      <c r="D98" s="188" t="s">
        <v>131</v>
      </c>
      <c r="E98" s="185" t="s">
        <v>365</v>
      </c>
    </row>
    <row r="99" spans="1:5">
      <c r="A99" s="172">
        <v>42879</v>
      </c>
      <c r="B99" s="173">
        <v>42883</v>
      </c>
      <c r="C99" s="178" t="s">
        <v>241</v>
      </c>
      <c r="D99" s="187" t="s">
        <v>24</v>
      </c>
      <c r="E99" s="185" t="s">
        <v>135</v>
      </c>
    </row>
    <row r="100" spans="1:5">
      <c r="A100" s="172">
        <v>42879</v>
      </c>
      <c r="B100" s="173">
        <v>42883</v>
      </c>
      <c r="C100" s="178" t="s">
        <v>232</v>
      </c>
      <c r="D100" s="187" t="s">
        <v>200</v>
      </c>
      <c r="E100" s="185" t="s">
        <v>122</v>
      </c>
    </row>
    <row r="101" spans="1:5">
      <c r="A101" s="172">
        <v>42881</v>
      </c>
      <c r="B101" s="173">
        <v>42882</v>
      </c>
      <c r="C101" s="177" t="s">
        <v>219</v>
      </c>
      <c r="D101" s="188" t="s">
        <v>64</v>
      </c>
      <c r="E101" s="185" t="s">
        <v>365</v>
      </c>
    </row>
    <row r="102" spans="1:5">
      <c r="A102" s="179">
        <v>42882</v>
      </c>
      <c r="B102" s="176">
        <v>42882</v>
      </c>
      <c r="C102" s="178" t="s">
        <v>66</v>
      </c>
      <c r="D102" s="187" t="s">
        <v>12</v>
      </c>
      <c r="E102" s="185" t="s">
        <v>133</v>
      </c>
    </row>
    <row r="103" spans="1:5">
      <c r="A103" s="172">
        <v>42883</v>
      </c>
      <c r="B103" s="173">
        <v>42883</v>
      </c>
      <c r="C103" s="178" t="s">
        <v>68</v>
      </c>
      <c r="D103" s="187" t="s">
        <v>12</v>
      </c>
      <c r="E103" s="185" t="s">
        <v>133</v>
      </c>
    </row>
    <row r="104" spans="1:5">
      <c r="A104" s="173">
        <v>42884</v>
      </c>
      <c r="B104" s="173">
        <v>42884</v>
      </c>
      <c r="C104" s="177" t="s">
        <v>335</v>
      </c>
      <c r="D104" s="188" t="s">
        <v>18</v>
      </c>
      <c r="E104" s="185" t="s">
        <v>366</v>
      </c>
    </row>
    <row r="105" spans="1:5">
      <c r="A105" s="173">
        <v>42886</v>
      </c>
      <c r="B105" s="173">
        <v>42890</v>
      </c>
      <c r="C105" s="178" t="s">
        <v>69</v>
      </c>
      <c r="D105" s="187" t="s">
        <v>70</v>
      </c>
      <c r="E105" s="185" t="s">
        <v>123</v>
      </c>
    </row>
    <row r="106" spans="1:5">
      <c r="A106" s="173">
        <v>42887</v>
      </c>
      <c r="B106" s="173">
        <v>42890</v>
      </c>
      <c r="C106" s="174" t="s">
        <v>451</v>
      </c>
      <c r="D106" s="187" t="s">
        <v>60</v>
      </c>
      <c r="E106" s="185" t="s">
        <v>365</v>
      </c>
    </row>
    <row r="107" spans="1:5">
      <c r="A107" s="172">
        <v>42887</v>
      </c>
      <c r="B107" s="173">
        <v>42890</v>
      </c>
      <c r="C107" s="177" t="s">
        <v>242</v>
      </c>
      <c r="D107" s="188" t="s">
        <v>12</v>
      </c>
      <c r="E107" s="185" t="s">
        <v>126</v>
      </c>
    </row>
    <row r="108" spans="1:5">
      <c r="A108" s="172">
        <v>42887</v>
      </c>
      <c r="B108" s="173">
        <v>42890</v>
      </c>
      <c r="C108" s="178" t="s">
        <v>427</v>
      </c>
      <c r="D108" s="187" t="s">
        <v>21</v>
      </c>
      <c r="E108" s="185" t="s">
        <v>365</v>
      </c>
    </row>
    <row r="109" spans="1:5">
      <c r="A109" s="172">
        <v>42888</v>
      </c>
      <c r="B109" s="173">
        <v>42888</v>
      </c>
      <c r="C109" s="174" t="s">
        <v>452</v>
      </c>
      <c r="D109" s="187" t="s">
        <v>14</v>
      </c>
      <c r="E109" s="185" t="s">
        <v>132</v>
      </c>
    </row>
    <row r="110" spans="1:5">
      <c r="A110" s="172">
        <v>42888</v>
      </c>
      <c r="B110" s="173">
        <v>42890</v>
      </c>
      <c r="C110" s="174" t="s">
        <v>475</v>
      </c>
      <c r="D110" s="187" t="s">
        <v>34</v>
      </c>
      <c r="E110" s="185" t="s">
        <v>461</v>
      </c>
    </row>
    <row r="111" spans="1:5">
      <c r="A111" s="172">
        <v>42889</v>
      </c>
      <c r="B111" s="173">
        <v>42889</v>
      </c>
      <c r="C111" s="177" t="s">
        <v>453</v>
      </c>
      <c r="D111" s="188" t="s">
        <v>24</v>
      </c>
      <c r="E111" s="185" t="s">
        <v>124</v>
      </c>
    </row>
    <row r="112" spans="1:5">
      <c r="A112" s="173">
        <v>42890</v>
      </c>
      <c r="B112" s="173">
        <v>42897</v>
      </c>
      <c r="C112" s="182" t="s">
        <v>191</v>
      </c>
      <c r="D112" s="188" t="s">
        <v>12</v>
      </c>
      <c r="E112" s="185" t="s">
        <v>6</v>
      </c>
    </row>
    <row r="113" spans="1:5">
      <c r="A113" s="173">
        <v>42890</v>
      </c>
      <c r="B113" s="173">
        <v>42890</v>
      </c>
      <c r="C113" s="178" t="s">
        <v>248</v>
      </c>
      <c r="D113" s="187" t="s">
        <v>18</v>
      </c>
      <c r="E113" s="185" t="s">
        <v>366</v>
      </c>
    </row>
    <row r="114" spans="1:5">
      <c r="A114" s="173">
        <v>42893</v>
      </c>
      <c r="B114" s="173">
        <v>42897</v>
      </c>
      <c r="C114" s="174" t="s">
        <v>476</v>
      </c>
      <c r="D114" s="187" t="s">
        <v>477</v>
      </c>
      <c r="E114" s="185" t="s">
        <v>365</v>
      </c>
    </row>
    <row r="115" spans="1:5">
      <c r="A115" s="173">
        <v>42894</v>
      </c>
      <c r="B115" s="173">
        <v>42894</v>
      </c>
      <c r="C115" s="177" t="s">
        <v>72</v>
      </c>
      <c r="D115" s="188" t="s">
        <v>23</v>
      </c>
      <c r="E115" s="185" t="s">
        <v>128</v>
      </c>
    </row>
    <row r="116" spans="1:5">
      <c r="A116" s="173">
        <v>42896</v>
      </c>
      <c r="B116" s="173">
        <v>42904</v>
      </c>
      <c r="C116" s="183" t="s">
        <v>74</v>
      </c>
      <c r="D116" s="187" t="s">
        <v>23</v>
      </c>
      <c r="E116" s="185" t="s">
        <v>6</v>
      </c>
    </row>
    <row r="117" spans="1:5">
      <c r="A117" s="173">
        <v>42897</v>
      </c>
      <c r="B117" s="173">
        <v>42897</v>
      </c>
      <c r="C117" s="183" t="s">
        <v>150</v>
      </c>
      <c r="D117" s="190" t="s">
        <v>35</v>
      </c>
      <c r="E117" s="185" t="s">
        <v>133</v>
      </c>
    </row>
    <row r="118" spans="1:5">
      <c r="A118" s="173">
        <v>42897</v>
      </c>
      <c r="B118" s="173">
        <v>42897</v>
      </c>
      <c r="C118" s="178" t="s">
        <v>244</v>
      </c>
      <c r="D118" s="187" t="s">
        <v>34</v>
      </c>
      <c r="E118" s="185" t="s">
        <v>133</v>
      </c>
    </row>
    <row r="119" spans="1:5">
      <c r="A119" s="173">
        <v>42897</v>
      </c>
      <c r="B119" s="173">
        <v>42904</v>
      </c>
      <c r="C119" s="177" t="s">
        <v>253</v>
      </c>
      <c r="D119" s="188" t="s">
        <v>252</v>
      </c>
      <c r="E119" s="185" t="s">
        <v>365</v>
      </c>
    </row>
    <row r="120" spans="1:5">
      <c r="A120" s="173">
        <v>42900</v>
      </c>
      <c r="B120" s="173">
        <v>42904</v>
      </c>
      <c r="C120" s="177" t="s">
        <v>201</v>
      </c>
      <c r="D120" s="188" t="s">
        <v>34</v>
      </c>
      <c r="E120" s="185" t="s">
        <v>122</v>
      </c>
    </row>
    <row r="121" spans="1:5">
      <c r="A121" s="173">
        <v>42901</v>
      </c>
      <c r="B121" s="173">
        <v>42904</v>
      </c>
      <c r="C121" s="183" t="s">
        <v>73</v>
      </c>
      <c r="D121" s="187" t="s">
        <v>67</v>
      </c>
      <c r="E121" s="185" t="s">
        <v>122</v>
      </c>
    </row>
    <row r="122" spans="1:5">
      <c r="A122" s="173">
        <v>42901</v>
      </c>
      <c r="B122" s="173">
        <v>42904</v>
      </c>
      <c r="C122" s="183" t="s">
        <v>202</v>
      </c>
      <c r="D122" s="187" t="s">
        <v>12</v>
      </c>
      <c r="E122" s="185" t="s">
        <v>122</v>
      </c>
    </row>
    <row r="123" spans="1:5">
      <c r="A123" s="173">
        <v>42904</v>
      </c>
      <c r="B123" s="173">
        <v>42904</v>
      </c>
      <c r="C123" s="174" t="s">
        <v>454</v>
      </c>
      <c r="D123" s="187" t="s">
        <v>24</v>
      </c>
      <c r="E123" s="185" t="s">
        <v>132</v>
      </c>
    </row>
    <row r="124" spans="1:5">
      <c r="A124" s="173">
        <v>42907</v>
      </c>
      <c r="B124" s="173">
        <v>42907</v>
      </c>
      <c r="C124" s="183" t="s">
        <v>75</v>
      </c>
      <c r="D124" s="187" t="s">
        <v>24</v>
      </c>
      <c r="E124" s="185" t="s">
        <v>124</v>
      </c>
    </row>
    <row r="125" spans="1:5">
      <c r="A125" s="173">
        <v>42911</v>
      </c>
      <c r="B125" s="173">
        <v>42911</v>
      </c>
      <c r="C125" s="183" t="s">
        <v>210</v>
      </c>
      <c r="D125" s="188" t="s">
        <v>140</v>
      </c>
      <c r="E125" s="185" t="s">
        <v>140</v>
      </c>
    </row>
    <row r="126" spans="1:5">
      <c r="A126" s="173">
        <v>42917</v>
      </c>
      <c r="B126" s="173">
        <v>42939</v>
      </c>
      <c r="C126" s="182" t="s">
        <v>77</v>
      </c>
      <c r="D126" s="187" t="s">
        <v>12</v>
      </c>
      <c r="E126" s="185" t="s">
        <v>118</v>
      </c>
    </row>
    <row r="127" spans="1:5">
      <c r="A127" s="173">
        <v>42918</v>
      </c>
      <c r="B127" s="173">
        <v>42918</v>
      </c>
      <c r="C127" s="174" t="s">
        <v>456</v>
      </c>
      <c r="D127" s="187" t="s">
        <v>34</v>
      </c>
      <c r="E127" s="185" t="s">
        <v>132</v>
      </c>
    </row>
    <row r="128" spans="1:5">
      <c r="A128" s="173">
        <v>42918</v>
      </c>
      <c r="B128" s="173">
        <v>42918</v>
      </c>
      <c r="C128" s="174" t="s">
        <v>478</v>
      </c>
      <c r="D128" s="187" t="s">
        <v>23</v>
      </c>
      <c r="E128" s="185" t="s">
        <v>461</v>
      </c>
    </row>
    <row r="129" spans="1:5">
      <c r="A129" s="173">
        <v>42918</v>
      </c>
      <c r="B129" s="173">
        <v>42925</v>
      </c>
      <c r="C129" s="177" t="s">
        <v>79</v>
      </c>
      <c r="D129" s="188" t="s">
        <v>80</v>
      </c>
      <c r="E129" s="185" t="s">
        <v>122</v>
      </c>
    </row>
    <row r="130" spans="1:5">
      <c r="A130" s="173">
        <v>42921</v>
      </c>
      <c r="B130" s="173">
        <v>42925</v>
      </c>
      <c r="C130" s="178" t="s">
        <v>220</v>
      </c>
      <c r="D130" s="187" t="s">
        <v>221</v>
      </c>
      <c r="E130" s="185" t="s">
        <v>127</v>
      </c>
    </row>
    <row r="131" spans="1:5">
      <c r="A131" s="173">
        <v>42924</v>
      </c>
      <c r="B131" s="173">
        <v>42924</v>
      </c>
      <c r="C131" s="174" t="s">
        <v>455</v>
      </c>
      <c r="D131" s="187" t="s">
        <v>24</v>
      </c>
      <c r="E131" s="185" t="s">
        <v>132</v>
      </c>
    </row>
    <row r="132" spans="1:5">
      <c r="A132" s="173">
        <v>42925</v>
      </c>
      <c r="B132" s="173">
        <v>42925</v>
      </c>
      <c r="C132" s="178" t="s">
        <v>262</v>
      </c>
      <c r="D132" s="187" t="s">
        <v>99</v>
      </c>
      <c r="E132" s="185" t="s">
        <v>366</v>
      </c>
    </row>
    <row r="133" spans="1:5">
      <c r="A133" s="173">
        <v>42932</v>
      </c>
      <c r="B133" s="173">
        <v>42945</v>
      </c>
      <c r="C133" s="178" t="s">
        <v>81</v>
      </c>
      <c r="D133" s="187" t="s">
        <v>82</v>
      </c>
      <c r="E133" s="185" t="s">
        <v>126</v>
      </c>
    </row>
    <row r="134" spans="1:5">
      <c r="A134" s="173">
        <v>42932</v>
      </c>
      <c r="B134" s="173">
        <v>42932</v>
      </c>
      <c r="C134" s="178" t="s">
        <v>155</v>
      </c>
      <c r="D134" s="187" t="s">
        <v>14</v>
      </c>
      <c r="E134" s="185" t="s">
        <v>132</v>
      </c>
    </row>
    <row r="135" spans="1:5">
      <c r="A135" s="173">
        <v>42935</v>
      </c>
      <c r="B135" s="173">
        <v>42935</v>
      </c>
      <c r="C135" s="177" t="s">
        <v>151</v>
      </c>
      <c r="D135" s="188" t="s">
        <v>24</v>
      </c>
      <c r="E135" s="185" t="s">
        <v>124</v>
      </c>
    </row>
    <row r="136" spans="1:5">
      <c r="A136" s="173">
        <v>42938</v>
      </c>
      <c r="B136" s="173">
        <v>42945</v>
      </c>
      <c r="C136" s="178" t="s">
        <v>84</v>
      </c>
      <c r="D136" s="187" t="s">
        <v>24</v>
      </c>
      <c r="E136" s="185" t="s">
        <v>123</v>
      </c>
    </row>
    <row r="137" spans="1:5">
      <c r="A137" s="173">
        <v>42941</v>
      </c>
      <c r="B137" s="173">
        <v>42941</v>
      </c>
      <c r="C137" s="177" t="s">
        <v>154</v>
      </c>
      <c r="D137" s="188" t="s">
        <v>15</v>
      </c>
      <c r="E137" s="185" t="s">
        <v>133</v>
      </c>
    </row>
    <row r="138" spans="1:5">
      <c r="A138" s="173">
        <v>42945</v>
      </c>
      <c r="B138" s="173">
        <v>42945</v>
      </c>
      <c r="C138" s="183" t="s">
        <v>192</v>
      </c>
      <c r="D138" s="187" t="s">
        <v>15</v>
      </c>
      <c r="E138" s="185" t="s">
        <v>227</v>
      </c>
    </row>
    <row r="139" spans="1:5">
      <c r="A139" s="173">
        <v>42945</v>
      </c>
      <c r="B139" s="173">
        <v>42951</v>
      </c>
      <c r="C139" s="183" t="s">
        <v>101</v>
      </c>
      <c r="D139" s="187" t="s">
        <v>60</v>
      </c>
      <c r="E139" s="185" t="s">
        <v>226</v>
      </c>
    </row>
    <row r="140" spans="1:5">
      <c r="A140" s="173">
        <v>42946</v>
      </c>
      <c r="B140" s="173">
        <v>42946</v>
      </c>
      <c r="C140" s="177" t="s">
        <v>479</v>
      </c>
      <c r="D140" s="188" t="s">
        <v>99</v>
      </c>
      <c r="E140" s="185" t="s">
        <v>129</v>
      </c>
    </row>
    <row r="141" spans="1:5">
      <c r="A141" s="173">
        <v>42946</v>
      </c>
      <c r="B141" s="173">
        <v>42946</v>
      </c>
      <c r="C141" s="178" t="s">
        <v>88</v>
      </c>
      <c r="D141" s="187" t="s">
        <v>12</v>
      </c>
      <c r="E141" s="185" t="s">
        <v>133</v>
      </c>
    </row>
    <row r="142" spans="1:5">
      <c r="A142" s="173">
        <v>42946</v>
      </c>
      <c r="B142" s="173">
        <v>42946</v>
      </c>
      <c r="C142" s="178" t="s">
        <v>423</v>
      </c>
      <c r="D142" s="187" t="s">
        <v>35</v>
      </c>
      <c r="E142" s="185" t="s">
        <v>133</v>
      </c>
    </row>
    <row r="143" spans="1:5">
      <c r="A143" s="173">
        <v>42947</v>
      </c>
      <c r="B143" s="173">
        <v>42953</v>
      </c>
      <c r="C143" s="177" t="s">
        <v>184</v>
      </c>
      <c r="D143" s="188" t="s">
        <v>18</v>
      </c>
      <c r="E143" s="185" t="s">
        <v>122</v>
      </c>
    </row>
    <row r="144" spans="1:5">
      <c r="A144" s="173">
        <v>42947</v>
      </c>
      <c r="B144" s="173">
        <v>42947</v>
      </c>
      <c r="C144" s="178" t="s">
        <v>86</v>
      </c>
      <c r="D144" s="187" t="s">
        <v>15</v>
      </c>
      <c r="E144" s="185" t="s">
        <v>133</v>
      </c>
    </row>
    <row r="145" spans="1:5">
      <c r="A145" s="173">
        <v>42948</v>
      </c>
      <c r="B145" s="173">
        <v>42952</v>
      </c>
      <c r="C145" s="178" t="s">
        <v>90</v>
      </c>
      <c r="D145" s="187" t="s">
        <v>15</v>
      </c>
      <c r="E145" s="185" t="s">
        <v>123</v>
      </c>
    </row>
    <row r="146" spans="1:5">
      <c r="A146" s="173">
        <v>42949</v>
      </c>
      <c r="B146" s="173">
        <v>42949</v>
      </c>
      <c r="C146" s="177" t="s">
        <v>480</v>
      </c>
      <c r="D146" s="188" t="s">
        <v>481</v>
      </c>
      <c r="E146" s="185" t="s">
        <v>124</v>
      </c>
    </row>
    <row r="147" spans="1:5">
      <c r="A147" s="173">
        <v>42951</v>
      </c>
      <c r="B147" s="173">
        <v>42962</v>
      </c>
      <c r="C147" s="178" t="s">
        <v>89</v>
      </c>
      <c r="D147" s="187" t="s">
        <v>21</v>
      </c>
      <c r="E147" s="185" t="s">
        <v>365</v>
      </c>
    </row>
    <row r="148" spans="1:5">
      <c r="A148" s="173">
        <v>42952</v>
      </c>
      <c r="B148" s="173">
        <v>42952</v>
      </c>
      <c r="C148" s="178" t="s">
        <v>340</v>
      </c>
      <c r="D148" s="187" t="s">
        <v>24</v>
      </c>
      <c r="E148" s="185" t="s">
        <v>133</v>
      </c>
    </row>
    <row r="149" spans="1:5">
      <c r="A149" s="173">
        <v>42953</v>
      </c>
      <c r="B149" s="173">
        <v>42953</v>
      </c>
      <c r="C149" s="177" t="s">
        <v>482</v>
      </c>
      <c r="D149" s="188" t="s">
        <v>481</v>
      </c>
      <c r="E149" s="185" t="s">
        <v>134</v>
      </c>
    </row>
    <row r="150" spans="1:5">
      <c r="A150" s="173">
        <v>42954</v>
      </c>
      <c r="B150" s="173">
        <v>42960</v>
      </c>
      <c r="C150" s="182" t="s">
        <v>193</v>
      </c>
      <c r="D150" s="188" t="s">
        <v>94</v>
      </c>
      <c r="E150" s="185" t="s">
        <v>6</v>
      </c>
    </row>
    <row r="151" spans="1:5">
      <c r="A151" s="173">
        <v>42956</v>
      </c>
      <c r="B151" s="173">
        <v>42960</v>
      </c>
      <c r="C151" s="177" t="s">
        <v>426</v>
      </c>
      <c r="D151" s="188" t="s">
        <v>12</v>
      </c>
      <c r="E151" s="185" t="s">
        <v>122</v>
      </c>
    </row>
    <row r="152" spans="1:5">
      <c r="A152" s="173">
        <v>42957</v>
      </c>
      <c r="B152" s="173">
        <v>42960</v>
      </c>
      <c r="C152" s="183" t="s">
        <v>222</v>
      </c>
      <c r="D152" s="187" t="s">
        <v>200</v>
      </c>
      <c r="E152" s="185" t="s">
        <v>123</v>
      </c>
    </row>
    <row r="153" spans="1:5">
      <c r="A153" s="173">
        <v>42957</v>
      </c>
      <c r="B153" s="176">
        <v>42960</v>
      </c>
      <c r="C153" s="177" t="s">
        <v>341</v>
      </c>
      <c r="D153" s="188" t="s">
        <v>18</v>
      </c>
      <c r="E153" s="185" t="s">
        <v>122</v>
      </c>
    </row>
    <row r="154" spans="1:5">
      <c r="A154" s="173">
        <v>42957</v>
      </c>
      <c r="B154" s="173">
        <v>42960</v>
      </c>
      <c r="C154" s="178" t="s">
        <v>263</v>
      </c>
      <c r="D154" s="187" t="s">
        <v>264</v>
      </c>
      <c r="E154" s="185" t="s">
        <v>126</v>
      </c>
    </row>
    <row r="155" spans="1:5">
      <c r="A155" s="173">
        <v>42962</v>
      </c>
      <c r="B155" s="173">
        <v>42965</v>
      </c>
      <c r="C155" s="178" t="s">
        <v>93</v>
      </c>
      <c r="D155" s="187" t="s">
        <v>12</v>
      </c>
      <c r="E155" s="185" t="s">
        <v>123</v>
      </c>
    </row>
    <row r="156" spans="1:5">
      <c r="A156" s="173">
        <v>42965</v>
      </c>
      <c r="B156" s="173">
        <v>42965</v>
      </c>
      <c r="C156" s="177" t="s">
        <v>258</v>
      </c>
      <c r="D156" s="188" t="s">
        <v>34</v>
      </c>
      <c r="E156" s="185" t="s">
        <v>133</v>
      </c>
    </row>
    <row r="157" spans="1:5">
      <c r="A157" s="173">
        <v>42966</v>
      </c>
      <c r="B157" s="173">
        <v>42988</v>
      </c>
      <c r="C157" s="182" t="s">
        <v>194</v>
      </c>
      <c r="D157" s="188" t="s">
        <v>15</v>
      </c>
      <c r="E157" s="185" t="s">
        <v>119</v>
      </c>
    </row>
    <row r="158" spans="1:5">
      <c r="A158" s="173">
        <v>42967</v>
      </c>
      <c r="B158" s="173">
        <v>42967</v>
      </c>
      <c r="C158" s="183" t="s">
        <v>416</v>
      </c>
      <c r="D158" s="187" t="s">
        <v>35</v>
      </c>
      <c r="E158" s="185" t="s">
        <v>25</v>
      </c>
    </row>
    <row r="159" spans="1:5">
      <c r="A159" s="173">
        <v>42967</v>
      </c>
      <c r="B159" s="173">
        <v>42967</v>
      </c>
      <c r="C159" s="178" t="s">
        <v>97</v>
      </c>
      <c r="D159" s="187" t="s">
        <v>24</v>
      </c>
      <c r="E159" s="185" t="s">
        <v>133</v>
      </c>
    </row>
    <row r="160" spans="1:5">
      <c r="A160" s="173">
        <v>42969</v>
      </c>
      <c r="B160" s="173">
        <v>42972</v>
      </c>
      <c r="C160" s="177" t="s">
        <v>107</v>
      </c>
      <c r="D160" s="188" t="s">
        <v>12</v>
      </c>
      <c r="E160" s="185" t="s">
        <v>123</v>
      </c>
    </row>
    <row r="161" spans="1:5">
      <c r="A161" s="173">
        <v>42969</v>
      </c>
      <c r="B161" s="173">
        <v>42969</v>
      </c>
      <c r="C161" s="178" t="s">
        <v>91</v>
      </c>
      <c r="D161" s="187" t="s">
        <v>24</v>
      </c>
      <c r="E161" s="185" t="s">
        <v>133</v>
      </c>
    </row>
    <row r="162" spans="1:5">
      <c r="A162" s="173">
        <v>42970</v>
      </c>
      <c r="B162" s="173">
        <v>42970</v>
      </c>
      <c r="C162" s="177" t="s">
        <v>96</v>
      </c>
      <c r="D162" s="188" t="s">
        <v>24</v>
      </c>
      <c r="E162" s="185" t="s">
        <v>133</v>
      </c>
    </row>
    <row r="163" spans="1:5">
      <c r="A163" s="173">
        <v>42971</v>
      </c>
      <c r="B163" s="173">
        <v>42974</v>
      </c>
      <c r="C163" s="174" t="s">
        <v>457</v>
      </c>
      <c r="D163" s="187" t="s">
        <v>18</v>
      </c>
      <c r="E163" s="185" t="s">
        <v>127</v>
      </c>
    </row>
    <row r="164" spans="1:5">
      <c r="A164" s="173">
        <v>42973</v>
      </c>
      <c r="B164" s="173">
        <v>42973</v>
      </c>
      <c r="C164" s="174" t="s">
        <v>458</v>
      </c>
      <c r="D164" s="187" t="s">
        <v>24</v>
      </c>
      <c r="E164" s="185" t="s">
        <v>132</v>
      </c>
    </row>
    <row r="165" spans="1:5">
      <c r="A165" s="173">
        <v>42973</v>
      </c>
      <c r="B165" s="173">
        <v>42973</v>
      </c>
      <c r="C165" s="174" t="s">
        <v>459</v>
      </c>
      <c r="D165" s="187" t="s">
        <v>80</v>
      </c>
      <c r="E165" s="185" t="s">
        <v>366</v>
      </c>
    </row>
    <row r="166" spans="1:5">
      <c r="A166" s="173">
        <v>42974</v>
      </c>
      <c r="B166" s="173">
        <v>42974</v>
      </c>
      <c r="C166" s="183" t="s">
        <v>342</v>
      </c>
      <c r="D166" s="187" t="s">
        <v>12</v>
      </c>
      <c r="E166" s="185" t="s">
        <v>227</v>
      </c>
    </row>
    <row r="167" spans="1:5">
      <c r="A167" s="173">
        <v>42974</v>
      </c>
      <c r="B167" s="173">
        <v>42974</v>
      </c>
      <c r="C167" s="182" t="s">
        <v>265</v>
      </c>
      <c r="D167" s="188" t="s">
        <v>24</v>
      </c>
      <c r="E167" s="185" t="s">
        <v>132</v>
      </c>
    </row>
    <row r="168" spans="1:5">
      <c r="A168" s="173">
        <v>42977</v>
      </c>
      <c r="B168" s="173">
        <v>42982</v>
      </c>
      <c r="C168" s="177" t="s">
        <v>225</v>
      </c>
      <c r="D168" s="188" t="s">
        <v>146</v>
      </c>
      <c r="E168" s="185" t="s">
        <v>126</v>
      </c>
    </row>
    <row r="169" spans="1:5">
      <c r="A169" s="173">
        <v>42980</v>
      </c>
      <c r="B169" s="173">
        <v>42980</v>
      </c>
      <c r="C169" s="177" t="s">
        <v>266</v>
      </c>
      <c r="D169" s="188" t="s">
        <v>24</v>
      </c>
      <c r="E169" s="185" t="s">
        <v>129</v>
      </c>
    </row>
    <row r="170" spans="1:5">
      <c r="A170" s="173">
        <v>42981</v>
      </c>
      <c r="B170" s="173">
        <v>42988</v>
      </c>
      <c r="C170" s="177" t="s">
        <v>98</v>
      </c>
      <c r="D170" s="188" t="s">
        <v>99</v>
      </c>
      <c r="E170" s="185" t="s">
        <v>135</v>
      </c>
    </row>
    <row r="171" spans="1:5">
      <c r="A171" s="173">
        <v>42981</v>
      </c>
      <c r="B171" s="173">
        <v>42981</v>
      </c>
      <c r="C171" s="177" t="s">
        <v>100</v>
      </c>
      <c r="D171" s="188" t="s">
        <v>12</v>
      </c>
      <c r="E171" s="185" t="s">
        <v>129</v>
      </c>
    </row>
    <row r="172" spans="1:5">
      <c r="A172" s="173">
        <v>42986</v>
      </c>
      <c r="B172" s="173">
        <v>42986</v>
      </c>
      <c r="C172" s="178" t="s">
        <v>145</v>
      </c>
      <c r="D172" s="187" t="s">
        <v>146</v>
      </c>
      <c r="E172" s="185" t="s">
        <v>227</v>
      </c>
    </row>
    <row r="173" spans="1:5">
      <c r="A173" s="173">
        <v>42986</v>
      </c>
      <c r="B173" s="173">
        <v>42993</v>
      </c>
      <c r="C173" s="178" t="s">
        <v>435</v>
      </c>
      <c r="D173" s="187" t="s">
        <v>82</v>
      </c>
      <c r="E173" s="185" t="s">
        <v>365</v>
      </c>
    </row>
    <row r="174" spans="1:5">
      <c r="A174" s="173">
        <v>42988</v>
      </c>
      <c r="B174" s="173">
        <v>42988</v>
      </c>
      <c r="C174" s="177" t="s">
        <v>147</v>
      </c>
      <c r="D174" s="188" t="s">
        <v>146</v>
      </c>
      <c r="E174" s="185" t="s">
        <v>227</v>
      </c>
    </row>
    <row r="175" spans="1:5">
      <c r="A175" s="173">
        <v>42988</v>
      </c>
      <c r="B175" s="173">
        <v>42988</v>
      </c>
      <c r="C175" s="178" t="s">
        <v>78</v>
      </c>
      <c r="D175" s="187" t="s">
        <v>12</v>
      </c>
      <c r="E175" s="185" t="s">
        <v>133</v>
      </c>
    </row>
    <row r="176" spans="1:5">
      <c r="A176" s="173">
        <v>42990</v>
      </c>
      <c r="B176" s="173">
        <v>42994</v>
      </c>
      <c r="C176" s="177" t="s">
        <v>85</v>
      </c>
      <c r="D176" s="188" t="s">
        <v>58</v>
      </c>
      <c r="E176" s="185" t="s">
        <v>122</v>
      </c>
    </row>
    <row r="177" spans="1:5">
      <c r="A177" s="173">
        <v>42991</v>
      </c>
      <c r="B177" s="173">
        <v>42991</v>
      </c>
      <c r="C177" s="177" t="s">
        <v>102</v>
      </c>
      <c r="D177" s="188" t="s">
        <v>24</v>
      </c>
      <c r="E177" s="185" t="s">
        <v>128</v>
      </c>
    </row>
    <row r="178" spans="1:5">
      <c r="A178" s="173">
        <v>42991</v>
      </c>
      <c r="B178" s="173">
        <v>42991</v>
      </c>
      <c r="C178" s="177" t="s">
        <v>203</v>
      </c>
      <c r="D178" s="188" t="s">
        <v>14</v>
      </c>
      <c r="E178" s="185" t="s">
        <v>124</v>
      </c>
    </row>
    <row r="179" spans="1:5">
      <c r="A179" s="173">
        <v>42992</v>
      </c>
      <c r="B179" s="173">
        <v>42992</v>
      </c>
      <c r="C179" s="178" t="s">
        <v>269</v>
      </c>
      <c r="D179" s="187" t="s">
        <v>14</v>
      </c>
      <c r="E179" s="185" t="s">
        <v>124</v>
      </c>
    </row>
    <row r="180" spans="1:5">
      <c r="A180" s="173">
        <v>42993</v>
      </c>
      <c r="B180" s="173">
        <v>42993</v>
      </c>
      <c r="C180" s="177" t="s">
        <v>103</v>
      </c>
      <c r="D180" s="188" t="s">
        <v>24</v>
      </c>
      <c r="E180" s="185" t="s">
        <v>124</v>
      </c>
    </row>
    <row r="181" spans="1:5">
      <c r="A181" s="173">
        <v>42994</v>
      </c>
      <c r="B181" s="173">
        <v>42994</v>
      </c>
      <c r="C181" s="178" t="s">
        <v>483</v>
      </c>
      <c r="D181" s="187" t="s">
        <v>24</v>
      </c>
      <c r="E181" s="185" t="s">
        <v>128</v>
      </c>
    </row>
    <row r="182" spans="1:5">
      <c r="A182" s="173">
        <v>42994</v>
      </c>
      <c r="B182" s="173">
        <v>42994</v>
      </c>
      <c r="C182" s="178" t="s">
        <v>71</v>
      </c>
      <c r="D182" s="187" t="s">
        <v>14</v>
      </c>
      <c r="E182" s="185" t="s">
        <v>133</v>
      </c>
    </row>
    <row r="183" spans="1:5">
      <c r="A183" s="173">
        <v>42995</v>
      </c>
      <c r="B183" s="173">
        <v>42995</v>
      </c>
      <c r="C183" s="177" t="s">
        <v>105</v>
      </c>
      <c r="D183" s="188" t="s">
        <v>12</v>
      </c>
      <c r="E183" s="185" t="s">
        <v>124</v>
      </c>
    </row>
    <row r="184" spans="1:5">
      <c r="A184" s="173">
        <v>42995</v>
      </c>
      <c r="B184" s="173">
        <v>43002</v>
      </c>
      <c r="C184" s="178" t="s">
        <v>434</v>
      </c>
      <c r="D184" s="187" t="s">
        <v>82</v>
      </c>
      <c r="E184" s="185" t="s">
        <v>365</v>
      </c>
    </row>
    <row r="185" spans="1:5">
      <c r="A185" s="173">
        <v>42995</v>
      </c>
      <c r="B185" s="173">
        <v>42995</v>
      </c>
      <c r="C185" s="178" t="s">
        <v>247</v>
      </c>
      <c r="D185" s="187"/>
      <c r="E185" s="185" t="s">
        <v>109</v>
      </c>
    </row>
    <row r="186" spans="1:5">
      <c r="A186" s="173">
        <v>42998</v>
      </c>
      <c r="B186" s="173">
        <v>42998</v>
      </c>
      <c r="C186" s="178" t="s">
        <v>106</v>
      </c>
      <c r="D186" s="187" t="s">
        <v>24</v>
      </c>
      <c r="E186" s="185" t="s">
        <v>124</v>
      </c>
    </row>
    <row r="187" spans="1:5">
      <c r="A187" s="173">
        <v>42999</v>
      </c>
      <c r="B187" s="173">
        <v>42999</v>
      </c>
      <c r="C187" s="178" t="s">
        <v>464</v>
      </c>
      <c r="D187" s="187" t="s">
        <v>200</v>
      </c>
      <c r="E187" s="185" t="s">
        <v>466</v>
      </c>
    </row>
    <row r="188" spans="1:5">
      <c r="A188" s="173">
        <v>43002</v>
      </c>
      <c r="B188" s="173">
        <v>43002</v>
      </c>
      <c r="C188" s="178" t="s">
        <v>233</v>
      </c>
      <c r="D188" s="187" t="s">
        <v>12</v>
      </c>
      <c r="E188" s="185" t="s">
        <v>273</v>
      </c>
    </row>
    <row r="189" spans="1:5">
      <c r="A189" s="173">
        <v>43002</v>
      </c>
      <c r="B189" s="173">
        <v>43002</v>
      </c>
      <c r="C189" s="178" t="s">
        <v>110</v>
      </c>
      <c r="D189" s="187" t="s">
        <v>200</v>
      </c>
      <c r="E189" s="185" t="s">
        <v>109</v>
      </c>
    </row>
    <row r="190" spans="1:5">
      <c r="A190" s="173">
        <v>43004</v>
      </c>
      <c r="B190" s="173">
        <v>43005</v>
      </c>
      <c r="C190" s="177" t="s">
        <v>433</v>
      </c>
      <c r="D190" s="188" t="s">
        <v>14</v>
      </c>
      <c r="E190" s="185" t="s">
        <v>122</v>
      </c>
    </row>
    <row r="191" spans="1:5">
      <c r="A191" s="173">
        <v>43006</v>
      </c>
      <c r="B191" s="173">
        <v>43006</v>
      </c>
      <c r="C191" s="177" t="s">
        <v>436</v>
      </c>
      <c r="D191" s="188" t="s">
        <v>14</v>
      </c>
      <c r="E191" s="185" t="s">
        <v>124</v>
      </c>
    </row>
    <row r="192" spans="1:5">
      <c r="A192" s="173">
        <v>43008</v>
      </c>
      <c r="B192" s="173">
        <v>43008</v>
      </c>
      <c r="C192" s="178" t="s">
        <v>432</v>
      </c>
      <c r="D192" s="187" t="s">
        <v>14</v>
      </c>
      <c r="E192" s="185" t="s">
        <v>129</v>
      </c>
    </row>
    <row r="193" spans="1:5">
      <c r="A193" s="173">
        <v>43008</v>
      </c>
      <c r="B193" s="173">
        <v>43008</v>
      </c>
      <c r="C193" s="178" t="s">
        <v>465</v>
      </c>
      <c r="D193" s="187" t="s">
        <v>24</v>
      </c>
      <c r="E193" s="185" t="s">
        <v>124</v>
      </c>
    </row>
    <row r="194" spans="1:5">
      <c r="A194" s="173">
        <v>43009</v>
      </c>
      <c r="B194" s="173">
        <v>43009</v>
      </c>
      <c r="C194" s="177" t="s">
        <v>115</v>
      </c>
      <c r="D194" s="188" t="s">
        <v>14</v>
      </c>
      <c r="E194" s="185" t="s">
        <v>128</v>
      </c>
    </row>
    <row r="195" spans="1:5">
      <c r="A195" s="173">
        <v>43009</v>
      </c>
      <c r="B195" s="173">
        <v>43009</v>
      </c>
      <c r="C195" s="178" t="s">
        <v>224</v>
      </c>
      <c r="D195" s="187" t="s">
        <v>24</v>
      </c>
      <c r="E195" s="185" t="s">
        <v>128</v>
      </c>
    </row>
    <row r="196" spans="1:5">
      <c r="A196" s="173">
        <v>43009</v>
      </c>
      <c r="B196" s="173">
        <v>43009</v>
      </c>
      <c r="C196" s="177" t="s">
        <v>112</v>
      </c>
      <c r="D196" s="188" t="s">
        <v>12</v>
      </c>
      <c r="E196" s="185" t="s">
        <v>133</v>
      </c>
    </row>
    <row r="197" spans="1:5">
      <c r="A197" s="173">
        <v>43011</v>
      </c>
      <c r="B197" s="173">
        <v>43011</v>
      </c>
      <c r="C197" s="177" t="s">
        <v>92</v>
      </c>
      <c r="D197" s="188" t="s">
        <v>14</v>
      </c>
      <c r="E197" s="185" t="s">
        <v>129</v>
      </c>
    </row>
    <row r="198" spans="1:5">
      <c r="A198" s="173">
        <v>43011</v>
      </c>
      <c r="B198" s="173">
        <v>43011</v>
      </c>
      <c r="C198" s="177" t="s">
        <v>484</v>
      </c>
      <c r="D198" s="188" t="s">
        <v>24</v>
      </c>
      <c r="E198" s="185" t="s">
        <v>128</v>
      </c>
    </row>
    <row r="199" spans="1:5">
      <c r="A199" s="173">
        <v>43011</v>
      </c>
      <c r="B199" s="173">
        <v>43011</v>
      </c>
      <c r="C199" s="177" t="s">
        <v>111</v>
      </c>
      <c r="D199" s="188" t="s">
        <v>35</v>
      </c>
      <c r="E199" s="185" t="s">
        <v>124</v>
      </c>
    </row>
    <row r="200" spans="1:5">
      <c r="A200" s="173">
        <v>43012</v>
      </c>
      <c r="B200" s="173">
        <v>43012</v>
      </c>
      <c r="C200" s="177" t="s">
        <v>438</v>
      </c>
      <c r="D200" s="188" t="s">
        <v>14</v>
      </c>
      <c r="E200" s="185" t="s">
        <v>134</v>
      </c>
    </row>
    <row r="201" spans="1:5">
      <c r="A201" s="173">
        <v>43013</v>
      </c>
      <c r="B201" s="173">
        <v>43013</v>
      </c>
      <c r="C201" s="177" t="s">
        <v>437</v>
      </c>
      <c r="D201" s="188" t="s">
        <v>14</v>
      </c>
      <c r="E201" s="185" t="s">
        <v>134</v>
      </c>
    </row>
    <row r="202" spans="1:5">
      <c r="A202" s="173">
        <v>43013</v>
      </c>
      <c r="B202" s="173">
        <v>43013</v>
      </c>
      <c r="C202" s="178" t="s">
        <v>113</v>
      </c>
      <c r="D202" s="187" t="s">
        <v>12</v>
      </c>
      <c r="E202" s="185" t="s">
        <v>124</v>
      </c>
    </row>
    <row r="203" spans="1:5">
      <c r="A203" s="173">
        <v>43015</v>
      </c>
      <c r="B203" s="173">
        <v>43015</v>
      </c>
      <c r="C203" s="183" t="s">
        <v>430</v>
      </c>
      <c r="D203" s="190" t="s">
        <v>14</v>
      </c>
      <c r="E203" s="185" t="s">
        <v>120</v>
      </c>
    </row>
    <row r="204" spans="1:5">
      <c r="A204" s="173">
        <v>43015</v>
      </c>
      <c r="B204" s="173">
        <v>43015</v>
      </c>
      <c r="C204" s="177" t="s">
        <v>271</v>
      </c>
      <c r="D204" s="188" t="s">
        <v>272</v>
      </c>
      <c r="E204" s="185" t="s">
        <v>132</v>
      </c>
    </row>
    <row r="205" spans="1:5">
      <c r="A205" s="173">
        <v>43016</v>
      </c>
      <c r="B205" s="173">
        <v>43016</v>
      </c>
      <c r="C205" s="181" t="s">
        <v>139</v>
      </c>
      <c r="D205" s="187" t="s">
        <v>12</v>
      </c>
      <c r="E205" s="185" t="s">
        <v>134</v>
      </c>
    </row>
    <row r="206" spans="1:5">
      <c r="A206" s="173">
        <v>43016</v>
      </c>
      <c r="B206" s="176">
        <v>43021</v>
      </c>
      <c r="C206" s="178" t="s">
        <v>254</v>
      </c>
      <c r="D206" s="187" t="s">
        <v>255</v>
      </c>
      <c r="E206" s="185" t="s">
        <v>365</v>
      </c>
    </row>
    <row r="207" spans="1:5">
      <c r="A207" s="173">
        <v>43019</v>
      </c>
      <c r="B207" s="173">
        <v>43019</v>
      </c>
      <c r="C207" s="178" t="s">
        <v>487</v>
      </c>
      <c r="D207" s="187" t="s">
        <v>24</v>
      </c>
      <c r="E207" s="185" t="s">
        <v>133</v>
      </c>
    </row>
    <row r="208" spans="1:5">
      <c r="A208" s="173">
        <v>43022</v>
      </c>
      <c r="B208" s="173">
        <v>43022</v>
      </c>
      <c r="C208" s="174" t="s">
        <v>485</v>
      </c>
      <c r="D208" s="187" t="s">
        <v>34</v>
      </c>
      <c r="E208" s="185" t="s">
        <v>133</v>
      </c>
    </row>
    <row r="209" spans="1:5">
      <c r="A209" s="173">
        <v>43023</v>
      </c>
      <c r="B209" s="173">
        <v>43023</v>
      </c>
      <c r="C209" s="174" t="s">
        <v>460</v>
      </c>
      <c r="D209" s="187" t="s">
        <v>24</v>
      </c>
      <c r="E209" s="185" t="s">
        <v>132</v>
      </c>
    </row>
    <row r="210" spans="1:5">
      <c r="A210" s="173">
        <v>43023</v>
      </c>
      <c r="B210" s="173">
        <v>43023</v>
      </c>
      <c r="C210" s="181" t="s">
        <v>165</v>
      </c>
      <c r="D210" s="189" t="s">
        <v>12</v>
      </c>
      <c r="E210" s="185" t="s">
        <v>348</v>
      </c>
    </row>
    <row r="211" spans="1:5">
      <c r="A211" s="173">
        <v>43025</v>
      </c>
      <c r="B211" s="173">
        <v>43025</v>
      </c>
      <c r="C211" s="178" t="s">
        <v>116</v>
      </c>
      <c r="D211" s="187" t="s">
        <v>24</v>
      </c>
      <c r="E211" s="185" t="s">
        <v>133</v>
      </c>
    </row>
    <row r="212" spans="1:5">
      <c r="A212" s="173">
        <v>43027</v>
      </c>
      <c r="B212" s="173">
        <v>43032</v>
      </c>
      <c r="C212" s="174" t="s">
        <v>486</v>
      </c>
      <c r="D212" s="187" t="s">
        <v>82</v>
      </c>
      <c r="E212" s="185" t="s">
        <v>135</v>
      </c>
    </row>
    <row r="213" spans="1:5" ht="13.5" thickBot="1">
      <c r="A213" s="184">
        <v>43030</v>
      </c>
      <c r="B213" s="184">
        <v>43030</v>
      </c>
      <c r="C213" s="196" t="s">
        <v>130</v>
      </c>
      <c r="D213" s="197" t="s">
        <v>131</v>
      </c>
      <c r="E213" s="195" t="s">
        <v>124</v>
      </c>
    </row>
    <row r="214" spans="1:5" ht="13.5" thickTop="1"/>
  </sheetData>
  <autoFilter ref="A2:E2"/>
  <mergeCells count="1">
    <mergeCell ref="A1:E1"/>
  </mergeCells>
  <pageMargins left="0.7" right="0.7" top="0.75" bottom="0.75" header="0.3" footer="0.3"/>
  <drawing r:id="rId1"/>
  <webPublishItems count="2">
    <webPublishItem id="15142" divId="Calendrier_2017_15142" sourceType="range" sourceRef="A1:E207" destinationFile="D:\Perso\JT\2017\Calendrier_2017.htm"/>
    <webPublishItem id="18879" divId="Calendrier_2017_18879" sourceType="range" sourceRef="A1:E208" destinationFile="D:\Perso\JT\2017\Calendrier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Calendrier</vt:lpstr>
      <vt:lpstr>Barême</vt:lpstr>
      <vt:lpstr>Feuil1</vt:lpstr>
      <vt:lpstr>Coureurs 2015</vt:lpstr>
      <vt:lpstr>Calendrier JT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</dc:creator>
  <cp:lastModifiedBy>Aurélien BAUDOIN</cp:lastModifiedBy>
  <cp:revision>7</cp:revision>
  <cp:lastPrinted>2007-10-25T15:58:00Z</cp:lastPrinted>
  <dcterms:created xsi:type="dcterms:W3CDTF">2007-10-09T10:59:06Z</dcterms:created>
  <dcterms:modified xsi:type="dcterms:W3CDTF">2017-05-18T16:54:58Z</dcterms:modified>
</cp:coreProperties>
</file>